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0730" windowHeight="11760"/>
  </bookViews>
  <sheets>
    <sheet name="Rules" sheetId="3" r:id="rId1"/>
    <sheet name="Who was Mr Rosley" sheetId="4" r:id="rId2"/>
    <sheet name="2010" sheetId="5" r:id="rId3"/>
    <sheet name="2011" sheetId="6" r:id="rId4"/>
    <sheet name="2012" sheetId="7" r:id="rId5"/>
    <sheet name="2013" sheetId="8" r:id="rId6"/>
    <sheet name="2014" sheetId="9" r:id="rId7"/>
  </sheets>
  <calcPr calcId="145621"/>
  <fileRecoveryPr repairLoad="1"/>
</workbook>
</file>

<file path=xl/calcChain.xml><?xml version="1.0" encoding="utf-8"?>
<calcChain xmlns="http://schemas.openxmlformats.org/spreadsheetml/2006/main">
  <c r="O93" i="8" l="1"/>
  <c r="L93" i="8"/>
  <c r="O92" i="8"/>
  <c r="L92" i="8"/>
  <c r="O91" i="8"/>
  <c r="L91" i="8"/>
  <c r="O90" i="8"/>
  <c r="L90" i="8"/>
  <c r="O89" i="8"/>
  <c r="L89" i="8"/>
  <c r="O88" i="8"/>
  <c r="L88" i="8"/>
  <c r="O87" i="8"/>
  <c r="L87" i="8"/>
  <c r="O86" i="8"/>
  <c r="L86" i="8"/>
  <c r="O85" i="8"/>
  <c r="L85" i="8"/>
  <c r="O84" i="8"/>
  <c r="L84" i="8"/>
  <c r="O83" i="8"/>
  <c r="L83" i="8"/>
  <c r="O82" i="8"/>
  <c r="L82" i="8"/>
  <c r="L81" i="8"/>
  <c r="O80" i="8"/>
  <c r="L80" i="8"/>
  <c r="O79" i="8"/>
  <c r="L79" i="8"/>
  <c r="O78" i="8"/>
  <c r="L78" i="8"/>
  <c r="O77" i="8"/>
  <c r="L77" i="8"/>
  <c r="L76" i="8"/>
  <c r="O75" i="8"/>
  <c r="L75" i="8"/>
  <c r="O74" i="8"/>
  <c r="L74" i="8"/>
  <c r="O73" i="8"/>
  <c r="L73" i="8"/>
  <c r="O72" i="8"/>
  <c r="L72" i="8"/>
  <c r="O71" i="8"/>
  <c r="L71" i="8"/>
  <c r="O70" i="8"/>
  <c r="L70" i="8"/>
  <c r="O69" i="8"/>
  <c r="L69" i="8"/>
  <c r="O68" i="8"/>
  <c r="L68" i="8"/>
  <c r="O67" i="8"/>
  <c r="L67" i="8"/>
  <c r="O66" i="8"/>
  <c r="L66" i="8"/>
  <c r="O65" i="8"/>
  <c r="L65" i="8"/>
  <c r="L64" i="8"/>
  <c r="O63" i="8"/>
  <c r="L63" i="8"/>
  <c r="O62" i="8"/>
  <c r="L62" i="8"/>
  <c r="O61" i="8"/>
  <c r="L61" i="8"/>
  <c r="L60" i="8"/>
  <c r="O59" i="8"/>
  <c r="L59" i="8"/>
  <c r="O58" i="8"/>
  <c r="L58" i="8"/>
  <c r="O57" i="8"/>
  <c r="L57" i="8"/>
  <c r="O56" i="8"/>
  <c r="L56" i="8"/>
  <c r="O55" i="8"/>
  <c r="L55" i="8"/>
  <c r="O54" i="8"/>
  <c r="L54" i="8"/>
  <c r="O53" i="8"/>
  <c r="L53" i="8"/>
  <c r="O52" i="8"/>
  <c r="L52" i="8"/>
  <c r="O51" i="8"/>
  <c r="L51" i="8"/>
  <c r="L50" i="8"/>
  <c r="O49" i="8"/>
  <c r="L49" i="8"/>
  <c r="O48" i="8"/>
  <c r="L48" i="8"/>
  <c r="O47" i="8"/>
  <c r="L47" i="8"/>
  <c r="O46" i="8"/>
  <c r="L46" i="8"/>
  <c r="O45" i="8"/>
  <c r="L45" i="8"/>
  <c r="O44" i="8"/>
  <c r="L44" i="8"/>
  <c r="O43" i="8"/>
  <c r="L43" i="8"/>
  <c r="O42" i="8"/>
  <c r="L42" i="8"/>
  <c r="O41" i="8"/>
  <c r="L41" i="8"/>
  <c r="O40" i="8"/>
  <c r="L40" i="8"/>
  <c r="O39" i="8"/>
  <c r="L39" i="8"/>
  <c r="O38" i="8"/>
  <c r="L38" i="8"/>
  <c r="L37" i="8"/>
  <c r="O36" i="8"/>
  <c r="L36" i="8"/>
  <c r="O35" i="8"/>
  <c r="L35" i="8"/>
  <c r="L34" i="8"/>
  <c r="L33" i="8"/>
  <c r="O32" i="8"/>
  <c r="L32" i="8"/>
  <c r="O31" i="8"/>
  <c r="L31" i="8"/>
  <c r="O30" i="8"/>
  <c r="L30" i="8"/>
  <c r="L29" i="8"/>
  <c r="O28" i="8"/>
  <c r="L28" i="8"/>
  <c r="L27" i="8"/>
  <c r="L26" i="8"/>
  <c r="O25" i="8"/>
  <c r="L25" i="8"/>
  <c r="O24" i="8"/>
  <c r="L24" i="8"/>
  <c r="O23" i="8"/>
  <c r="L23" i="8"/>
  <c r="O22" i="8"/>
  <c r="L22" i="8"/>
  <c r="L21" i="8"/>
  <c r="O20" i="8"/>
  <c r="L20" i="8"/>
  <c r="O19" i="8"/>
  <c r="L19" i="8"/>
  <c r="O18" i="8"/>
  <c r="L18" i="8"/>
  <c r="O17" i="8"/>
  <c r="L17" i="8"/>
  <c r="L16" i="8"/>
  <c r="O15" i="8"/>
  <c r="L15" i="8"/>
  <c r="O14" i="8"/>
  <c r="L14" i="8"/>
  <c r="O13" i="8"/>
  <c r="L13" i="8"/>
  <c r="O12" i="8"/>
  <c r="L12" i="8"/>
  <c r="O11" i="8"/>
  <c r="L11" i="8"/>
  <c r="O10" i="8"/>
  <c r="L10" i="8"/>
  <c r="O9" i="8"/>
  <c r="L9" i="8"/>
  <c r="O8" i="8"/>
  <c r="L8" i="8"/>
  <c r="O7" i="8"/>
  <c r="L7" i="8"/>
  <c r="I86" i="5"/>
  <c r="K86" i="5" s="1"/>
  <c r="K84" i="5"/>
  <c r="I84" i="5"/>
  <c r="I82" i="5"/>
  <c r="F82" i="5"/>
  <c r="C82" i="5"/>
  <c r="K82" i="5" s="1"/>
  <c r="I80" i="5"/>
  <c r="F80" i="5"/>
  <c r="K80" i="5" s="1"/>
  <c r="C80" i="5"/>
  <c r="I78" i="5"/>
  <c r="F78" i="5"/>
  <c r="C78" i="5"/>
  <c r="K78" i="5" s="1"/>
  <c r="I76" i="5"/>
  <c r="K76" i="5" s="1"/>
  <c r="F76" i="5"/>
  <c r="C76" i="5"/>
  <c r="K69" i="5"/>
  <c r="K67" i="5"/>
  <c r="I67" i="5"/>
  <c r="K65" i="5"/>
  <c r="I65" i="5"/>
  <c r="K63" i="5"/>
  <c r="I63" i="5"/>
  <c r="K61" i="5"/>
  <c r="K59" i="5"/>
  <c r="K57" i="5"/>
  <c r="G55" i="5"/>
  <c r="K55" i="5" s="1"/>
  <c r="K53" i="5"/>
  <c r="K51" i="5"/>
  <c r="K49" i="5"/>
  <c r="G47" i="5"/>
  <c r="K47" i="5" s="1"/>
  <c r="K45" i="5"/>
  <c r="F43" i="5"/>
  <c r="K43" i="5" s="1"/>
  <c r="F41" i="5"/>
  <c r="K41" i="5" s="1"/>
  <c r="K39" i="5"/>
  <c r="I39" i="5"/>
  <c r="F39" i="5"/>
  <c r="K37" i="5"/>
  <c r="G35" i="5"/>
  <c r="K35" i="5" s="1"/>
  <c r="I33" i="5"/>
  <c r="K33" i="5" s="1"/>
  <c r="K31" i="5"/>
  <c r="G31" i="5"/>
  <c r="I29" i="5"/>
  <c r="F29" i="5"/>
  <c r="C29" i="5"/>
  <c r="K29" i="5" s="1"/>
  <c r="I27" i="5"/>
  <c r="F27" i="5"/>
  <c r="K27" i="5" s="1"/>
  <c r="C27" i="5"/>
  <c r="C25" i="5"/>
  <c r="K25" i="5" s="1"/>
  <c r="I23" i="5"/>
  <c r="F23" i="5"/>
  <c r="C23" i="5"/>
  <c r="K23" i="5" s="1"/>
  <c r="I21" i="5"/>
  <c r="F21" i="5"/>
  <c r="C21" i="5"/>
  <c r="K21" i="5" s="1"/>
  <c r="F19" i="5"/>
  <c r="C19" i="5"/>
  <c r="K19" i="5" s="1"/>
  <c r="I17" i="5"/>
  <c r="F17" i="5"/>
  <c r="K17" i="5" s="1"/>
  <c r="C17" i="5"/>
  <c r="I15" i="5"/>
  <c r="F15" i="5"/>
  <c r="C14" i="5"/>
  <c r="C15" i="5" s="1"/>
  <c r="K15" i="5" s="1"/>
  <c r="I13" i="5"/>
  <c r="F13" i="5"/>
  <c r="C13" i="5"/>
  <c r="K13" i="5" s="1"/>
  <c r="C12" i="5"/>
  <c r="I11" i="5"/>
  <c r="F11" i="5"/>
  <c r="C10" i="5"/>
  <c r="C11" i="5" s="1"/>
  <c r="K11" i="5" s="1"/>
  <c r="I9" i="5"/>
  <c r="F9" i="5"/>
  <c r="C8" i="5"/>
  <c r="C9" i="5" s="1"/>
  <c r="K9" i="5" s="1"/>
</calcChain>
</file>

<file path=xl/sharedStrings.xml><?xml version="1.0" encoding="utf-8"?>
<sst xmlns="http://schemas.openxmlformats.org/spreadsheetml/2006/main" count="795" uniqueCount="279">
  <si>
    <t>(Based on individual classes - lance, sword, lemons, rings - not all classes were held at all events)</t>
  </si>
  <si>
    <t>Name</t>
  </si>
  <si>
    <t>(max score out of 40)</t>
  </si>
  <si>
    <t>CSEC</t>
  </si>
  <si>
    <t>(max 40)</t>
  </si>
  <si>
    <t>(max 32)</t>
  </si>
  <si>
    <t>(max 60)</t>
  </si>
  <si>
    <t>VWH Easter</t>
  </si>
  <si>
    <t>Position</t>
  </si>
  <si>
    <t>Jenna Copley</t>
  </si>
  <si>
    <t>Michael Smith</t>
  </si>
  <si>
    <t>Sarah King</t>
  </si>
  <si>
    <t>Adrian Deane</t>
  </si>
  <si>
    <t>Rachel Imber</t>
  </si>
  <si>
    <t>Peter Turland</t>
  </si>
  <si>
    <t>Paul Brown</t>
  </si>
  <si>
    <t>Jem Pearce</t>
  </si>
  <si>
    <t>Jacky Chandler</t>
  </si>
  <si>
    <t>David Puckey</t>
  </si>
  <si>
    <t>Jennifer Hiscocks</t>
  </si>
  <si>
    <t>Gerald Nott</t>
  </si>
  <si>
    <t>Simon Weir</t>
  </si>
  <si>
    <t>Jerry Watkins</t>
  </si>
  <si>
    <t>Matt Body</t>
  </si>
  <si>
    <t>Emma Kraj</t>
  </si>
  <si>
    <t>Sam Wallace</t>
  </si>
  <si>
    <t>Helen Type</t>
  </si>
  <si>
    <t>Jacko Jackson</t>
  </si>
  <si>
    <t>Chloe Sullivan</t>
  </si>
  <si>
    <t>Khan Jr</t>
  </si>
  <si>
    <t>Zeehan</t>
  </si>
  <si>
    <t>DNA</t>
  </si>
  <si>
    <t>TOTAL</t>
  </si>
  <si>
    <t>GRAND</t>
  </si>
  <si>
    <t>position</t>
  </si>
  <si>
    <t>Arshad</t>
  </si>
  <si>
    <t>Tina Ricketts-Smith</t>
  </si>
  <si>
    <t>Sam Goss</t>
  </si>
  <si>
    <t>(max 26)</t>
  </si>
  <si>
    <t>Claire Sawyer</t>
  </si>
  <si>
    <t>(max 34)</t>
  </si>
  <si>
    <t>All individual run classes eligible except Master at Arm, half or full section incl Indian file.</t>
  </si>
  <si>
    <t>The purpose of this award is to promote dedication from riders to the sport of SAA in the UK and it is unbiased. Everyoneshould be free to join the clubs whose competitions are listed, even if  a fee applies  or other reasonable criteria.</t>
  </si>
  <si>
    <r>
      <t xml:space="preserve">Any group or individual broadly competing under acceptable UK rules </t>
    </r>
    <r>
      <rPr>
        <sz val="11"/>
        <rFont val="Calibri"/>
        <family val="2"/>
      </rPr>
      <t xml:space="preserve">or FEI rules </t>
    </r>
    <r>
      <rPr>
        <sz val="11"/>
        <rFont val="Calibri"/>
        <family val="2"/>
      </rPr>
      <t>and meeting the below criteria are eligible to have events added to the league.</t>
    </r>
  </si>
  <si>
    <r>
      <t>Placings  in UK competitions from 1st to 10th will earn points, 1st place = 10 points, 10th place =1 point, placings can be determined by run offs.</t>
    </r>
    <r>
      <rPr>
        <sz val="11"/>
        <rFont val="Calibri"/>
        <family val="2"/>
      </rPr>
      <t xml:space="preserve"> Placings can also be determined by time ( and under FEI)</t>
    </r>
  </si>
  <si>
    <t>Placings where less than 10 competitors score are pro rata ie 3 competitors - 1st place = 3 pts</t>
  </si>
  <si>
    <t>Points will only be awarded if the placing achieved in the competition scores points. Elimination is 0 points in any given class.</t>
  </si>
  <si>
    <t>For example, 8th - 10th place but no points scored will not earn any points in the league table.</t>
  </si>
  <si>
    <t>Riders with more than one horse in a competition will only have their top score added to the league table.</t>
  </si>
  <si>
    <t>Lower placed riders will move up the league table accordingly.</t>
  </si>
  <si>
    <t xml:space="preserve">Herstmonceux - 1st to 10th place scores for each day (where individual classes are not recorded) will be combined </t>
  </si>
  <si>
    <r>
      <t>Master at  arms and section/half section/ Indian file placings not eligible unless there is a tie for any of the top three plac</t>
    </r>
    <r>
      <rPr>
        <sz val="11"/>
        <rFont val="Calibri"/>
        <family val="2"/>
      </rPr>
      <t>es</t>
    </r>
    <r>
      <rPr>
        <sz val="11"/>
        <rFont val="Calibri"/>
        <family val="2"/>
      </rPr>
      <t xml:space="preserve">. </t>
    </r>
  </si>
  <si>
    <r>
      <t>So Master at Arms</t>
    </r>
    <r>
      <rPr>
        <sz val="11"/>
        <color indexed="10"/>
        <rFont val="Calibri"/>
        <family val="2"/>
      </rPr>
      <t xml:space="preserve"> ( score in red)</t>
    </r>
    <r>
      <rPr>
        <sz val="11"/>
        <color theme="1"/>
        <rFont val="Calibri"/>
        <family val="2"/>
        <scheme val="minor"/>
      </rPr>
      <t xml:space="preserve"> total wins will be decider in the event of a tie for a place but if not applicable, points from section/half section events using the best score nominated by the rider for one event.</t>
    </r>
  </si>
  <si>
    <t>Restricted  classes or display classes where there is no qualifier or by invitation including international or competitions outside the UK are not eligible.</t>
  </si>
  <si>
    <t>Classes where there is a first round and the final held immediatley after ( with 10 riders) are eligible and use the final places for points. But not both.</t>
  </si>
  <si>
    <r>
      <t xml:space="preserve">Placings are only to be advised by the body running the competition and down to the level the league can determine 1-10th. </t>
    </r>
    <r>
      <rPr>
        <sz val="11"/>
        <rFont val="Calibri"/>
        <family val="2"/>
      </rPr>
      <t>If the competition cannot provide places or a full list of  they cannot be added to the league</t>
    </r>
  </si>
  <si>
    <r>
      <t xml:space="preserve">Riders are free to examine score sheets before presenation of prizes . </t>
    </r>
    <r>
      <rPr>
        <sz val="11"/>
        <rFont val="Calibri"/>
        <family val="2"/>
      </rPr>
      <t>However, any query to have the league adjusted has to be agreed with the body who presented the results before being changed.</t>
    </r>
  </si>
  <si>
    <t>Any mathmatical error will be corrected and made public.</t>
  </si>
  <si>
    <t>Contact me with suggestions to make it better, fairer and more transparent-  gingerdragon@btconnect.com</t>
  </si>
  <si>
    <t>Mr Rosley</t>
  </si>
  <si>
    <t>Andalucian X TB 16.3HH</t>
  </si>
  <si>
    <t>This was my first horse a certain Mr Gerald Nott, convinced me to train for SAA from a safe career in Dressage. He had worked up to Advanced Medium but had struggled to do changes without bucking, so Gerald's invitation came at the right time.</t>
  </si>
  <si>
    <t>He was a fantastic pegging horse form the start and was totally fearless once he knew what he was doing. He especially had a special attack plan for the quintain in Medieval SAA.</t>
  </si>
  <si>
    <t>I learnt everything from scratch with him and it must have taken me 20 goes to strike a peg. I  sincerely thank John Dudeney  for those early days of nervous training of my "too precious dressage horse" and I even remember some lessons with Bernie Barker.</t>
  </si>
  <si>
    <t>What I learned from him I have applied to other horses since, two from Dressage backgrounds at medium and PSG. Suprisingly for me, the horses coming from Dressage and similar skills have proven to be the best. I am also still a firm believer that the Iberian horses in this sport have a future.</t>
  </si>
  <si>
    <t>Rosley is still so sadly missed… And I hope my challenge cup will keep his memory alive and encourage horses from all walks of life into the sport of SAA.</t>
  </si>
  <si>
    <t>"Grey tail and mane, as silk pennants</t>
  </si>
  <si>
    <t>in the wind were flying</t>
  </si>
  <si>
    <t>Four Hooves thundering into the heart</t>
  </si>
  <si>
    <t>are undying</t>
  </si>
  <si>
    <t>A noble presence and bravest charger unquestioning</t>
  </si>
  <si>
    <t>Farewell my valiant grey friend</t>
  </si>
  <si>
    <t>into the Western skies acsending…"</t>
  </si>
  <si>
    <t xml:space="preserve">SUSSEX PEGGERS - BTA 2010 SKILL AT ARMS LEAGUE COMPETITION </t>
  </si>
  <si>
    <t>The Rosley Memorial Cup, presented by Ginger Dragon Ltd</t>
  </si>
  <si>
    <t>Seniors</t>
  </si>
  <si>
    <t>Aug</t>
  </si>
  <si>
    <t>2nd Oct</t>
  </si>
  <si>
    <t xml:space="preserve">Running </t>
  </si>
  <si>
    <t>Final Placing</t>
  </si>
  <si>
    <t>Rider Average per event</t>
  </si>
  <si>
    <t>NAME</t>
  </si>
  <si>
    <t>DCS</t>
  </si>
  <si>
    <t>Aldershot *</t>
  </si>
  <si>
    <t>Windsor</t>
  </si>
  <si>
    <t>Melton</t>
  </si>
  <si>
    <t>Bodney</t>
  </si>
  <si>
    <t>Herst</t>
  </si>
  <si>
    <t>Total</t>
  </si>
  <si>
    <t>to be added 2011</t>
  </si>
  <si>
    <t xml:space="preserve">Sam Wallace </t>
  </si>
  <si>
    <t xml:space="preserve">Michael Smith </t>
  </si>
  <si>
    <t>Nikki Simmons</t>
  </si>
  <si>
    <t>Georgina Hughes</t>
  </si>
  <si>
    <t>Jo Miles</t>
  </si>
  <si>
    <t>Tina Ricketts Smith</t>
  </si>
  <si>
    <t>David Whyte</t>
  </si>
  <si>
    <t>Capt Avison</t>
  </si>
  <si>
    <t>John Dudeney</t>
  </si>
  <si>
    <t>Maj Puckey</t>
  </si>
  <si>
    <t>Capt Darke</t>
  </si>
  <si>
    <t>Joyce Dudeney</t>
  </si>
  <si>
    <t>John Weighill</t>
  </si>
  <si>
    <t>Louise Effamy</t>
  </si>
  <si>
    <t>PC Paul Brown</t>
  </si>
  <si>
    <t>Sgt Faulkner</t>
  </si>
  <si>
    <t>Bdr Ridley</t>
  </si>
  <si>
    <t>LCDH Powell</t>
  </si>
  <si>
    <t>Tpr Pickup</t>
  </si>
  <si>
    <t>Cpt Goodman</t>
  </si>
  <si>
    <t>Cpt Pittaway</t>
  </si>
  <si>
    <t>Tpr Witts</t>
  </si>
  <si>
    <t>A Larson</t>
  </si>
  <si>
    <t>Alarna Fowler</t>
  </si>
  <si>
    <t>Emma Goodsell</t>
  </si>
  <si>
    <t>Nikki Harris</t>
  </si>
  <si>
    <t>* Placing subject to final verification</t>
  </si>
  <si>
    <t>Juniors</t>
  </si>
  <si>
    <t xml:space="preserve">Aug </t>
  </si>
  <si>
    <t xml:space="preserve">Final Placings </t>
  </si>
  <si>
    <t>Aldershot</t>
  </si>
  <si>
    <t>Emily Ager</t>
  </si>
  <si>
    <t>Toby Small</t>
  </si>
  <si>
    <t>Lucy Stephenson</t>
  </si>
  <si>
    <t>Jenna Ash</t>
  </si>
  <si>
    <t>Robert Holdsworth</t>
  </si>
  <si>
    <t>Philip Holdsworth</t>
  </si>
  <si>
    <t>2011 UK Seniors  Riders league for the sport of Skill at arms and Tent pegging</t>
  </si>
  <si>
    <t>DCS 24.4.11</t>
  </si>
  <si>
    <t>Tour. Stud May 2011</t>
  </si>
  <si>
    <t>Windsor May 2011</t>
  </si>
  <si>
    <t>DCS 12.6.11</t>
  </si>
  <si>
    <t>Melton 22.6.11</t>
  </si>
  <si>
    <t>Bodney 23.7.11</t>
  </si>
  <si>
    <t>Herstmonceux Aug 2011</t>
  </si>
  <si>
    <t>Bodiam Sept 2011</t>
  </si>
  <si>
    <t>Tour. Stud 25.09.11</t>
  </si>
  <si>
    <t>DCS 9.10.11</t>
  </si>
  <si>
    <t>Running Total</t>
  </si>
  <si>
    <t>Final Placing 2011</t>
  </si>
  <si>
    <t>Average Score 2011</t>
  </si>
  <si>
    <t>Final Placing 2010</t>
  </si>
  <si>
    <t>Maj  David Puckey</t>
  </si>
  <si>
    <t>Sarah Hollidge</t>
  </si>
  <si>
    <t>Jenna Copeley</t>
  </si>
  <si>
    <t>M McPherson</t>
  </si>
  <si>
    <t>Yoko Morimoto</t>
  </si>
  <si>
    <t>Chris Howe</t>
  </si>
  <si>
    <t>John Neaves</t>
  </si>
  <si>
    <t>Guy Ridley</t>
  </si>
  <si>
    <t>COH Danny Powell</t>
  </si>
  <si>
    <t>LCOH Abbott</t>
  </si>
  <si>
    <t>Cpl. Bennion</t>
  </si>
  <si>
    <t>Celia Norris</t>
  </si>
  <si>
    <t>SSgt Faulkner</t>
  </si>
  <si>
    <t>Gerry Watkins</t>
  </si>
  <si>
    <t>L cpl Raffles</t>
  </si>
  <si>
    <t>Nicolas de'Wolf</t>
  </si>
  <si>
    <t>Sgt Good</t>
  </si>
  <si>
    <t>G Coulson</t>
  </si>
  <si>
    <t>Tracy Brown</t>
  </si>
  <si>
    <t>WO1 Gilbert</t>
  </si>
  <si>
    <t>John Norris</t>
  </si>
  <si>
    <t>Trouper Hagley</t>
  </si>
  <si>
    <t>WO2 Adams</t>
  </si>
  <si>
    <t>Capt. Ware</t>
  </si>
  <si>
    <t>Maj A Edwards</t>
  </si>
  <si>
    <t>Tr Marais</t>
  </si>
  <si>
    <t>G Dobbi</t>
  </si>
  <si>
    <t xml:space="preserve">DCS </t>
  </si>
  <si>
    <t>Tour. Stud</t>
  </si>
  <si>
    <t>Herstmonceux</t>
  </si>
  <si>
    <t>Number of Competitions attended</t>
  </si>
  <si>
    <t>Placing 2010</t>
  </si>
  <si>
    <t>24.4.11</t>
  </si>
  <si>
    <t>12.6.11</t>
  </si>
  <si>
    <t>22.6.11</t>
  </si>
  <si>
    <t>23.7.11</t>
  </si>
  <si>
    <t>25.09.11</t>
  </si>
  <si>
    <t>9.10.11</t>
  </si>
  <si>
    <t>Bradley  Clifford-Fransman</t>
  </si>
  <si>
    <t>James Stansfield</t>
  </si>
  <si>
    <t>Finbarr Blair</t>
  </si>
  <si>
    <t>Katie Avrilie</t>
  </si>
  <si>
    <t>2012 UK   Riders league for the sport of Skill at arms and Tentpegging in the UK</t>
  </si>
  <si>
    <t>Max Point in Comp =</t>
  </si>
  <si>
    <t>SPRC- DCS March</t>
  </si>
  <si>
    <t>SPRC- DCS May</t>
  </si>
  <si>
    <t>BTA MELTON May</t>
  </si>
  <si>
    <t>BTA WINDSOR May</t>
  </si>
  <si>
    <t>BTA MELTON June</t>
  </si>
  <si>
    <t>BTA BODNEY July</t>
  </si>
  <si>
    <t>BTA BICESTER Aug</t>
  </si>
  <si>
    <t>SPRC HURST Aug</t>
  </si>
  <si>
    <t>BTA Tour. Stud Sept</t>
  </si>
  <si>
    <t>SPRC - DCS Oct</t>
  </si>
  <si>
    <t xml:space="preserve">BTA Aldsworth     Oct </t>
  </si>
  <si>
    <t>BTA Lark Hill Oct</t>
  </si>
  <si>
    <t>Final Placing 2012</t>
  </si>
  <si>
    <t>Average Score 2012</t>
  </si>
  <si>
    <t>Bradley Fransman ( jr)</t>
  </si>
  <si>
    <t>Adrain Deane</t>
  </si>
  <si>
    <t>Becky Gostick</t>
  </si>
  <si>
    <t>Jennifer Hiscox</t>
  </si>
  <si>
    <t>Cpt Morley</t>
  </si>
  <si>
    <t>Cpt Shultz</t>
  </si>
  <si>
    <t>Bdr French</t>
  </si>
  <si>
    <t>Cpt Darke</t>
  </si>
  <si>
    <t>Jude Matthews</t>
  </si>
  <si>
    <t>LCpl. Grubb</t>
  </si>
  <si>
    <t>Samantha Knott</t>
  </si>
  <si>
    <t>Cpt. Bennion</t>
  </si>
  <si>
    <t>Jerry Faulkner</t>
  </si>
  <si>
    <t>Katie( Jr)</t>
  </si>
  <si>
    <t>Tpr Robinson</t>
  </si>
  <si>
    <t>Kate ( Jr)</t>
  </si>
  <si>
    <t>Sgt. Dennis</t>
  </si>
  <si>
    <t>Sgt. Moore</t>
  </si>
  <si>
    <t>REVER</t>
  </si>
  <si>
    <t>2013 UK   Riders league for the sport of Skill at arms and Tentpegging in the UK</t>
  </si>
  <si>
    <t>10 per class</t>
  </si>
  <si>
    <t>***</t>
  </si>
  <si>
    <t>top15</t>
  </si>
  <si>
    <t>Top 10</t>
  </si>
  <si>
    <t>BTA FEG - May</t>
  </si>
  <si>
    <t>Melton BTA June</t>
  </si>
  <si>
    <t>Yorkshire BTA July</t>
  </si>
  <si>
    <t xml:space="preserve">Bodney BTA July </t>
  </si>
  <si>
    <t>Bicester BTA August</t>
  </si>
  <si>
    <t>Final Placing 2013</t>
  </si>
  <si>
    <t>Average % Score 2013</t>
  </si>
  <si>
    <t>Shows attended 2013</t>
  </si>
  <si>
    <t>Note FEG just total points not places as none advised</t>
  </si>
  <si>
    <t>na</t>
  </si>
  <si>
    <t>Cpt  David Puckey</t>
  </si>
  <si>
    <t>Rider X</t>
  </si>
  <si>
    <t>Dawn Watkins</t>
  </si>
  <si>
    <t>Nigel Prescott</t>
  </si>
  <si>
    <t>Cpt Cockburn</t>
  </si>
  <si>
    <t>Gnr Hill</t>
  </si>
  <si>
    <t>Tr Grimmis</t>
  </si>
  <si>
    <t>Gnr Ongley Snook</t>
  </si>
  <si>
    <t>Rebecca</t>
  </si>
  <si>
    <t>Damian Stenton</t>
  </si>
  <si>
    <t>Karen Reid</t>
  </si>
  <si>
    <t>Mr Gillow</t>
  </si>
  <si>
    <t>2014 Ginger Dragon League Results</t>
  </si>
  <si>
    <t>Royal Windsor</t>
  </si>
  <si>
    <t>Royal Tournament</t>
  </si>
  <si>
    <t>Heythrop</t>
  </si>
  <si>
    <t>Yorkshire</t>
  </si>
  <si>
    <t>Bicester</t>
  </si>
  <si>
    <t>Dark Horse</t>
  </si>
  <si>
    <t>VWH Thrifty</t>
  </si>
  <si>
    <t>(max 45)</t>
  </si>
  <si>
    <t>(max 10)</t>
  </si>
  <si>
    <t>(max 46)</t>
  </si>
  <si>
    <t>Bradley Clifford-Fransman (jr)</t>
  </si>
  <si>
    <t>James Ware</t>
  </si>
  <si>
    <t>Paul Benion</t>
  </si>
  <si>
    <t>Roger Waite</t>
  </si>
  <si>
    <t>Rob Yarker</t>
  </si>
  <si>
    <t>Matt Pittaway</t>
  </si>
  <si>
    <t>Katie Kane Louitsou</t>
  </si>
  <si>
    <t>Coll Powell</t>
  </si>
  <si>
    <t>CPL Slowly</t>
  </si>
  <si>
    <t>Lcol Davidson</t>
  </si>
  <si>
    <t>?</t>
  </si>
  <si>
    <t>Sami</t>
  </si>
  <si>
    <t>Graham Dobie</t>
  </si>
  <si>
    <t>Nick De Wolf</t>
  </si>
  <si>
    <t>Gillow</t>
  </si>
  <si>
    <t>Lt Col Bedford</t>
  </si>
  <si>
    <t>Adam</t>
  </si>
  <si>
    <t>9  NEW 2014</t>
  </si>
  <si>
    <t>Updated for clarity and improvement-  Setember 2015</t>
  </si>
  <si>
    <t>A rider may ONLY use 75% of his or her  available scores in a given season. This is rounded in the riders favour - so 75% of 10 is 7 best competition scores scores.</t>
  </si>
  <si>
    <t>to give a total over the event. (and for any future 2/3 day events where mixed classes give a daily result). If Ind classes have results then they will be added as seperate items</t>
  </si>
  <si>
    <t>GINGER DRAGON UK SKILL AT ARMS CHALLENGE TROPHY</t>
  </si>
</sst>
</file>

<file path=xl/styles.xml><?xml version="1.0" encoding="utf-8"?>
<styleSheet xmlns="http://schemas.openxmlformats.org/spreadsheetml/2006/main" xmlns:mc="http://schemas.openxmlformats.org/markup-compatibility/2006" xmlns:x14ac="http://schemas.microsoft.com/office/spreadsheetml/2009/9/ac" mc:Ignorable="x14ac">
  <fonts count="47" x14ac:knownFonts="1">
    <font>
      <sz val="11"/>
      <color theme="1"/>
      <name val="Calibri"/>
      <family val="2"/>
      <scheme val="minor"/>
    </font>
    <font>
      <b/>
      <sz val="11"/>
      <color theme="0"/>
      <name val="Calibri"/>
      <family val="2"/>
      <scheme val="minor"/>
    </font>
    <font>
      <sz val="11"/>
      <color theme="0"/>
      <name val="Calibri"/>
      <family val="2"/>
      <scheme val="minor"/>
    </font>
    <font>
      <b/>
      <sz val="16"/>
      <color theme="1"/>
      <name val="Calibri"/>
      <family val="2"/>
      <scheme val="minor"/>
    </font>
    <font>
      <sz val="11"/>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FA7D00"/>
      <name val="Calibri"/>
      <family val="2"/>
      <scheme val="minor"/>
    </font>
    <font>
      <sz val="11"/>
      <color rgb="FFFF0000"/>
      <name val="Calibri"/>
      <family val="2"/>
      <scheme val="minor"/>
    </font>
    <font>
      <b/>
      <sz val="11"/>
      <color theme="1"/>
      <name val="Calibri"/>
      <family val="2"/>
      <scheme val="minor"/>
    </font>
    <font>
      <b/>
      <u/>
      <sz val="14"/>
      <name val="Arial"/>
      <family val="2"/>
    </font>
    <font>
      <b/>
      <u/>
      <sz val="10"/>
      <name val="Arial"/>
      <family val="2"/>
    </font>
    <font>
      <u/>
      <sz val="10"/>
      <name val="Arial"/>
      <family val="2"/>
    </font>
    <font>
      <b/>
      <sz val="11"/>
      <color indexed="8"/>
      <name val="Calibri"/>
      <family val="2"/>
    </font>
    <font>
      <sz val="11"/>
      <name val="Calibri"/>
      <family val="2"/>
    </font>
    <font>
      <sz val="11"/>
      <color indexed="10"/>
      <name val="Calibri"/>
      <family val="2"/>
    </font>
    <font>
      <b/>
      <i/>
      <sz val="11"/>
      <color theme="1"/>
      <name val="Ebrima"/>
    </font>
    <font>
      <b/>
      <sz val="11"/>
      <color theme="1"/>
      <name val="Ebrima"/>
    </font>
    <font>
      <sz val="9"/>
      <color theme="1"/>
      <name val="Calibri"/>
      <family val="2"/>
      <scheme val="minor"/>
    </font>
    <font>
      <sz val="10"/>
      <name val="Calibri"/>
      <family val="2"/>
      <scheme val="minor"/>
    </font>
    <font>
      <b/>
      <sz val="10"/>
      <name val="Arial"/>
      <family val="2"/>
    </font>
    <font>
      <sz val="9"/>
      <name val="Calibri"/>
      <family val="2"/>
      <scheme val="minor"/>
    </font>
    <font>
      <sz val="8"/>
      <color theme="1"/>
      <name val="Calibri"/>
      <family val="2"/>
      <scheme val="minor"/>
    </font>
    <font>
      <sz val="8"/>
      <color theme="0"/>
      <name val="Calibri"/>
      <family val="2"/>
      <scheme val="minor"/>
    </font>
    <font>
      <sz val="8"/>
      <name val="Calibri"/>
      <family val="2"/>
      <scheme val="minor"/>
    </font>
    <font>
      <b/>
      <sz val="8"/>
      <name val="Arial"/>
      <family val="2"/>
    </font>
    <font>
      <sz val="8"/>
      <color theme="4" tint="-0.249977111117893"/>
      <name val="Calibri"/>
      <family val="2"/>
      <scheme val="minor"/>
    </font>
    <font>
      <b/>
      <sz val="8"/>
      <color theme="1"/>
      <name val="Arial"/>
      <family val="2"/>
    </font>
    <font>
      <b/>
      <u/>
      <sz val="8"/>
      <name val="Arial"/>
      <family val="2"/>
    </font>
    <font>
      <sz val="8"/>
      <color rgb="FF3366FF"/>
      <name val="Calibri"/>
      <family val="2"/>
      <scheme val="minor"/>
    </font>
    <font>
      <b/>
      <sz val="10"/>
      <color theme="1"/>
      <name val="Calibri"/>
      <family val="2"/>
      <scheme val="minor"/>
    </font>
    <font>
      <b/>
      <sz val="8"/>
      <color indexed="48"/>
      <name val="Arial"/>
      <family val="2"/>
    </font>
    <font>
      <sz val="8"/>
      <color indexed="48"/>
      <name val="Calibri"/>
      <family val="2"/>
      <scheme val="minor"/>
    </font>
    <font>
      <b/>
      <sz val="10"/>
      <name val="Calibri"/>
      <family val="2"/>
      <scheme val="minor"/>
    </font>
    <font>
      <sz val="10"/>
      <color rgb="FF006100"/>
      <name val="Calibri"/>
      <family val="2"/>
      <scheme val="minor"/>
    </font>
    <font>
      <b/>
      <sz val="12"/>
      <color theme="1"/>
      <name val="Calibri"/>
      <family val="2"/>
      <scheme val="minor"/>
    </font>
    <font>
      <sz val="10"/>
      <color theme="1"/>
      <name val="Calibri"/>
      <family val="2"/>
      <scheme val="minor"/>
    </font>
    <font>
      <b/>
      <sz val="8"/>
      <color theme="1"/>
      <name val="Calibri"/>
      <family val="2"/>
      <scheme val="minor"/>
    </font>
    <font>
      <b/>
      <sz val="8"/>
      <name val="Calibri"/>
      <family val="2"/>
      <scheme val="minor"/>
    </font>
    <font>
      <b/>
      <sz val="10"/>
      <color rgb="FFFF0000"/>
      <name val="Arial"/>
      <family val="2"/>
    </font>
    <font>
      <b/>
      <u/>
      <sz val="10"/>
      <color rgb="FFFF0000"/>
      <name val="Arial"/>
      <family val="2"/>
    </font>
    <font>
      <sz val="9"/>
      <color rgb="FFFF0000"/>
      <name val="Calibri"/>
      <family val="2"/>
      <scheme val="minor"/>
    </font>
    <font>
      <b/>
      <sz val="10"/>
      <color rgb="FFFF0000"/>
      <name val="Calibri"/>
      <family val="2"/>
      <scheme val="minor"/>
    </font>
    <font>
      <sz val="8"/>
      <color rgb="FFFF0000"/>
      <name val="Calibri"/>
      <family val="2"/>
      <scheme val="minor"/>
    </font>
    <font>
      <b/>
      <sz val="8"/>
      <color rgb="FFFF0000"/>
      <name val="Arial"/>
      <family val="2"/>
    </font>
    <font>
      <sz val="12"/>
      <name val="Calibri"/>
      <family val="2"/>
      <scheme val="minor"/>
    </font>
  </fonts>
  <fills count="9">
    <fill>
      <patternFill patternType="none"/>
    </fill>
    <fill>
      <patternFill patternType="gray125"/>
    </fill>
    <fill>
      <patternFill patternType="solid">
        <fgColor rgb="FFC0000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3300"/>
        <bgColor indexed="64"/>
      </patternFill>
    </fill>
    <fill>
      <patternFill patternType="solid">
        <fgColor rgb="FFFF0000"/>
        <bgColor indexed="64"/>
      </patternFill>
    </fill>
    <fill>
      <patternFill patternType="solid">
        <fgColor theme="0"/>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thin">
        <color indexed="64"/>
      </left>
      <right/>
      <top/>
      <bottom style="thin">
        <color indexed="64"/>
      </bottom>
      <diagonal/>
    </border>
    <border>
      <left style="thin">
        <color indexed="64"/>
      </left>
      <right style="thin">
        <color indexed="64"/>
      </right>
      <top/>
      <bottom/>
      <diagonal/>
    </border>
    <border>
      <left/>
      <right/>
      <top/>
      <bottom style="double">
        <color rgb="FFFF8001"/>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5">
    <xf numFmtId="0" fontId="0" fillId="0" borderId="0"/>
    <xf numFmtId="0" fontId="5" fillId="3" borderId="0" applyNumberFormat="0" applyBorder="0" applyAlignment="0" applyProtection="0"/>
    <xf numFmtId="0" fontId="6" fillId="4" borderId="0" applyNumberFormat="0" applyBorder="0" applyAlignment="0" applyProtection="0"/>
    <xf numFmtId="0" fontId="7" fillId="5" borderId="0" applyNumberFormat="0" applyBorder="0" applyAlignment="0" applyProtection="0"/>
    <xf numFmtId="0" fontId="8" fillId="0" borderId="15" applyNumberFormat="0" applyFill="0" applyAlignment="0" applyProtection="0"/>
  </cellStyleXfs>
  <cellXfs count="213">
    <xf numFmtId="0" fontId="0" fillId="0" borderId="0" xfId="0"/>
    <xf numFmtId="0" fontId="0" fillId="0" borderId="1" xfId="0" applyBorder="1"/>
    <xf numFmtId="0" fontId="0" fillId="0" borderId="0" xfId="0" applyBorder="1"/>
    <xf numFmtId="0" fontId="0" fillId="0" borderId="0" xfId="0" applyAlignment="1">
      <alignment horizontal="center"/>
    </xf>
    <xf numFmtId="0" fontId="0" fillId="0" borderId="0" xfId="0" applyFill="1" applyBorder="1"/>
    <xf numFmtId="0" fontId="11" fillId="0" borderId="0" xfId="0" applyFont="1"/>
    <xf numFmtId="0" fontId="12" fillId="0" borderId="0" xfId="0" applyFont="1"/>
    <xf numFmtId="0" fontId="10" fillId="0" borderId="0" xfId="0" applyFont="1"/>
    <xf numFmtId="0" fontId="13" fillId="0" borderId="0" xfId="0" applyFont="1"/>
    <xf numFmtId="0" fontId="14" fillId="0" borderId="0" xfId="0" applyFont="1"/>
    <xf numFmtId="0" fontId="4" fillId="0" borderId="0" xfId="0" applyFont="1"/>
    <xf numFmtId="0" fontId="4" fillId="0" borderId="0" xfId="0" applyFont="1" applyAlignment="1">
      <alignment horizontal="center"/>
    </xf>
    <xf numFmtId="0" fontId="17" fillId="0" borderId="0" xfId="0" applyFont="1"/>
    <xf numFmtId="0" fontId="18" fillId="0" borderId="0" xfId="0" applyFont="1"/>
    <xf numFmtId="0" fontId="19" fillId="0" borderId="0" xfId="0" applyFont="1"/>
    <xf numFmtId="14" fontId="0" fillId="0" borderId="0" xfId="0" applyNumberFormat="1"/>
    <xf numFmtId="0" fontId="5" fillId="3" borderId="16" xfId="1" applyBorder="1"/>
    <xf numFmtId="0" fontId="5" fillId="3" borderId="17" xfId="1" applyBorder="1"/>
    <xf numFmtId="15" fontId="5" fillId="3" borderId="18" xfId="1" applyNumberFormat="1" applyBorder="1" applyAlignment="1">
      <alignment horizontal="center"/>
    </xf>
    <xf numFmtId="15" fontId="5" fillId="3" borderId="17" xfId="1" applyNumberFormat="1" applyBorder="1" applyAlignment="1">
      <alignment horizontal="center"/>
    </xf>
    <xf numFmtId="0" fontId="5" fillId="3" borderId="18" xfId="1" applyBorder="1" applyAlignment="1">
      <alignment horizontal="center"/>
    </xf>
    <xf numFmtId="16" fontId="5" fillId="3" borderId="17" xfId="1" applyNumberFormat="1" applyBorder="1" applyAlignment="1">
      <alignment horizontal="center"/>
    </xf>
    <xf numFmtId="17" fontId="5" fillId="3" borderId="18" xfId="1" applyNumberFormat="1" applyBorder="1" applyAlignment="1">
      <alignment horizontal="center"/>
    </xf>
    <xf numFmtId="0" fontId="5" fillId="3" borderId="19" xfId="1" applyBorder="1" applyAlignment="1">
      <alignment horizontal="center"/>
    </xf>
    <xf numFmtId="0" fontId="5" fillId="3" borderId="18" xfId="1" applyBorder="1" applyAlignment="1">
      <alignment horizontal="center" vertical="center"/>
    </xf>
    <xf numFmtId="0" fontId="5" fillId="3" borderId="19" xfId="1" applyBorder="1" applyAlignment="1">
      <alignment horizontal="center" vertical="center"/>
    </xf>
    <xf numFmtId="0" fontId="0" fillId="6" borderId="18" xfId="0" applyFill="1" applyBorder="1" applyAlignment="1">
      <alignment horizontal="center" wrapText="1"/>
    </xf>
    <xf numFmtId="0" fontId="20" fillId="0" borderId="18" xfId="0" applyFont="1" applyBorder="1" applyAlignment="1">
      <alignment wrapText="1"/>
    </xf>
    <xf numFmtId="0" fontId="21" fillId="0" borderId="0" xfId="0" applyFont="1"/>
    <xf numFmtId="0" fontId="5" fillId="3" borderId="13" xfId="1" applyBorder="1"/>
    <xf numFmtId="0" fontId="5" fillId="3" borderId="20" xfId="1" applyBorder="1"/>
    <xf numFmtId="0" fontId="5" fillId="3" borderId="5" xfId="1" applyBorder="1" applyAlignment="1">
      <alignment horizontal="center"/>
    </xf>
    <xf numFmtId="0" fontId="5" fillId="3" borderId="20" xfId="1" applyBorder="1" applyAlignment="1">
      <alignment horizontal="center"/>
    </xf>
    <xf numFmtId="0" fontId="5" fillId="3" borderId="4" xfId="1" applyBorder="1" applyAlignment="1">
      <alignment horizontal="center"/>
    </xf>
    <xf numFmtId="0" fontId="0" fillId="6" borderId="14" xfId="0" applyFill="1" applyBorder="1" applyAlignment="1">
      <alignment horizontal="center"/>
    </xf>
    <xf numFmtId="0" fontId="22" fillId="0" borderId="5" xfId="0" applyFont="1" applyBorder="1"/>
    <xf numFmtId="0" fontId="23" fillId="0" borderId="16" xfId="0" applyFont="1" applyBorder="1"/>
    <xf numFmtId="0" fontId="23" fillId="0" borderId="17" xfId="0" applyFont="1" applyBorder="1"/>
    <xf numFmtId="0" fontId="24" fillId="0" borderId="18" xfId="0" applyFont="1" applyBorder="1" applyAlignment="1">
      <alignment horizontal="center"/>
    </xf>
    <xf numFmtId="0" fontId="23" fillId="0" borderId="17" xfId="0" applyFont="1" applyBorder="1" applyAlignment="1">
      <alignment horizontal="center"/>
    </xf>
    <xf numFmtId="0" fontId="23" fillId="0" borderId="18" xfId="0" applyFont="1" applyBorder="1" applyAlignment="1">
      <alignment horizontal="center"/>
    </xf>
    <xf numFmtId="0" fontId="25" fillId="0" borderId="14" xfId="0" applyFont="1" applyBorder="1" applyAlignment="1">
      <alignment horizontal="center"/>
    </xf>
    <xf numFmtId="0" fontId="23" fillId="0" borderId="19" xfId="0" applyFont="1" applyBorder="1" applyAlignment="1">
      <alignment horizontal="center"/>
    </xf>
    <xf numFmtId="0" fontId="0" fillId="0" borderId="18" xfId="0" applyBorder="1" applyAlignment="1">
      <alignment horizontal="center"/>
    </xf>
    <xf numFmtId="0" fontId="19" fillId="0" borderId="18" xfId="0" applyFont="1" applyBorder="1" applyAlignment="1">
      <alignment horizontal="center"/>
    </xf>
    <xf numFmtId="0" fontId="26" fillId="0" borderId="13" xfId="0" applyFont="1" applyBorder="1"/>
    <xf numFmtId="0" fontId="23" fillId="0" borderId="20" xfId="0" applyFont="1" applyBorder="1"/>
    <xf numFmtId="0" fontId="25" fillId="0" borderId="5" xfId="0" applyFont="1" applyBorder="1" applyAlignment="1">
      <alignment horizontal="center"/>
    </xf>
    <xf numFmtId="0" fontId="25" fillId="0" borderId="20" xfId="0" applyFont="1" applyBorder="1" applyAlignment="1">
      <alignment horizontal="center"/>
    </xf>
    <xf numFmtId="0" fontId="23" fillId="0" borderId="5" xfId="0" applyFont="1" applyBorder="1" applyAlignment="1">
      <alignment horizontal="center"/>
    </xf>
    <xf numFmtId="0" fontId="25" fillId="0" borderId="4" xfId="0" applyFont="1" applyBorder="1" applyAlignment="1">
      <alignment horizontal="center"/>
    </xf>
    <xf numFmtId="0" fontId="0" fillId="0" borderId="5" xfId="0" applyBorder="1" applyAlignment="1">
      <alignment horizontal="center"/>
    </xf>
    <xf numFmtId="0" fontId="19" fillId="0" borderId="5" xfId="0" applyFont="1" applyBorder="1" applyAlignment="1">
      <alignment horizontal="center"/>
    </xf>
    <xf numFmtId="0" fontId="26" fillId="0" borderId="21" xfId="0" applyFont="1" applyBorder="1"/>
    <xf numFmtId="0" fontId="23" fillId="0" borderId="0" xfId="0" applyFont="1" applyBorder="1"/>
    <xf numFmtId="0" fontId="24" fillId="0" borderId="14" xfId="0" applyFont="1" applyBorder="1" applyAlignment="1">
      <alignment horizontal="center"/>
    </xf>
    <xf numFmtId="0" fontId="25" fillId="0" borderId="22" xfId="0" applyFont="1" applyBorder="1" applyAlignment="1">
      <alignment horizontal="center"/>
    </xf>
    <xf numFmtId="0" fontId="0" fillId="0" borderId="14" xfId="0" applyBorder="1" applyAlignment="1">
      <alignment horizontal="center"/>
    </xf>
    <xf numFmtId="0" fontId="19" fillId="0" borderId="14" xfId="0" applyFont="1" applyBorder="1" applyAlignment="1">
      <alignment horizontal="center"/>
    </xf>
    <xf numFmtId="0" fontId="27" fillId="0" borderId="20" xfId="0" applyFont="1" applyBorder="1" applyAlignment="1">
      <alignment horizontal="center"/>
    </xf>
    <xf numFmtId="0" fontId="27" fillId="0" borderId="5" xfId="0" applyFont="1" applyBorder="1" applyAlignment="1">
      <alignment horizontal="center"/>
    </xf>
    <xf numFmtId="0" fontId="25" fillId="0" borderId="0" xfId="0" applyFont="1" applyBorder="1" applyAlignment="1">
      <alignment horizontal="center"/>
    </xf>
    <xf numFmtId="0" fontId="23" fillId="0" borderId="0" xfId="0" applyFont="1"/>
    <xf numFmtId="0" fontId="25" fillId="0" borderId="18" xfId="0" applyFont="1" applyBorder="1" applyAlignment="1">
      <alignment horizontal="center"/>
    </xf>
    <xf numFmtId="0" fontId="25" fillId="0" borderId="19" xfId="0" applyFont="1" applyBorder="1" applyAlignment="1">
      <alignment horizontal="center"/>
    </xf>
    <xf numFmtId="0" fontId="26" fillId="0" borderId="16" xfId="0" applyFont="1" applyBorder="1"/>
    <xf numFmtId="0" fontId="23" fillId="0" borderId="14" xfId="0" applyFont="1" applyBorder="1"/>
    <xf numFmtId="0" fontId="28" fillId="0" borderId="5" xfId="0" applyFont="1" applyBorder="1"/>
    <xf numFmtId="0" fontId="23" fillId="0" borderId="4" xfId="0" applyFont="1" applyBorder="1" applyAlignment="1">
      <alignment horizontal="center"/>
    </xf>
    <xf numFmtId="0" fontId="23" fillId="0" borderId="18" xfId="0" applyFont="1" applyBorder="1"/>
    <xf numFmtId="0" fontId="28" fillId="0" borderId="18" xfId="0" applyFont="1" applyBorder="1"/>
    <xf numFmtId="0" fontId="23" fillId="0" borderId="22" xfId="0" applyFont="1" applyBorder="1" applyAlignment="1">
      <alignment horizontal="center"/>
    </xf>
    <xf numFmtId="0" fontId="28" fillId="0" borderId="0" xfId="0" applyFont="1" applyBorder="1"/>
    <xf numFmtId="0" fontId="23" fillId="0" borderId="0" xfId="0" applyFont="1" applyBorder="1" applyAlignment="1">
      <alignment horizontal="center"/>
    </xf>
    <xf numFmtId="0" fontId="19" fillId="0" borderId="0" xfId="0" applyFont="1" applyBorder="1"/>
    <xf numFmtId="0" fontId="26" fillId="0" borderId="17" xfId="0" applyFont="1" applyBorder="1"/>
    <xf numFmtId="15" fontId="26" fillId="0" borderId="18" xfId="0" applyNumberFormat="1" applyFont="1" applyBorder="1" applyAlignment="1">
      <alignment horizontal="center"/>
    </xf>
    <xf numFmtId="15" fontId="26" fillId="0" borderId="17" xfId="0" applyNumberFormat="1" applyFont="1" applyBorder="1" applyAlignment="1">
      <alignment horizontal="center"/>
    </xf>
    <xf numFmtId="0" fontId="26" fillId="0" borderId="18" xfId="0" applyFont="1" applyBorder="1" applyAlignment="1">
      <alignment horizontal="center"/>
    </xf>
    <xf numFmtId="16" fontId="26" fillId="0" borderId="17" xfId="0" applyNumberFormat="1" applyFont="1" applyFill="1" applyBorder="1" applyAlignment="1">
      <alignment horizontal="center"/>
    </xf>
    <xf numFmtId="0" fontId="29" fillId="0" borderId="18" xfId="0" applyFont="1" applyBorder="1" applyAlignment="1">
      <alignment horizontal="center"/>
    </xf>
    <xf numFmtId="0" fontId="26" fillId="0" borderId="19" xfId="0" applyFont="1" applyBorder="1" applyAlignment="1">
      <alignment horizontal="center"/>
    </xf>
    <xf numFmtId="0" fontId="26" fillId="0" borderId="17" xfId="0" applyFont="1" applyBorder="1" applyAlignment="1">
      <alignment horizontal="center"/>
    </xf>
    <xf numFmtId="0" fontId="26" fillId="0" borderId="19" xfId="0" applyFont="1" applyBorder="1" applyAlignment="1">
      <alignment horizontal="center" wrapText="1"/>
    </xf>
    <xf numFmtId="0" fontId="26" fillId="0" borderId="20" xfId="0" applyFont="1" applyBorder="1"/>
    <xf numFmtId="0" fontId="26" fillId="0" borderId="5" xfId="0" applyFont="1" applyBorder="1" applyAlignment="1">
      <alignment horizontal="center"/>
    </xf>
    <xf numFmtId="0" fontId="26" fillId="0" borderId="20" xfId="0" applyFont="1" applyBorder="1" applyAlignment="1">
      <alignment horizontal="center"/>
    </xf>
    <xf numFmtId="0" fontId="26" fillId="0" borderId="20" xfId="0" applyFont="1" applyFill="1" applyBorder="1" applyAlignment="1">
      <alignment horizontal="center"/>
    </xf>
    <xf numFmtId="0" fontId="26" fillId="0" borderId="4" xfId="0" applyFont="1" applyBorder="1" applyAlignment="1">
      <alignment horizontal="center"/>
    </xf>
    <xf numFmtId="0" fontId="30" fillId="0" borderId="17" xfId="0" applyFont="1" applyBorder="1" applyAlignment="1">
      <alignment horizontal="center"/>
    </xf>
    <xf numFmtId="0" fontId="25" fillId="0" borderId="17" xfId="0" applyFont="1" applyFill="1" applyBorder="1" applyAlignment="1">
      <alignment horizontal="center"/>
    </xf>
    <xf numFmtId="0" fontId="25" fillId="0" borderId="17" xfId="0" applyFont="1" applyBorder="1" applyAlignment="1">
      <alignment horizontal="center"/>
    </xf>
    <xf numFmtId="0" fontId="31" fillId="0" borderId="19" xfId="0" applyFont="1" applyBorder="1" applyAlignment="1">
      <alignment horizontal="center"/>
    </xf>
    <xf numFmtId="0" fontId="32" fillId="0" borderId="13" xfId="0" applyFont="1" applyBorder="1"/>
    <xf numFmtId="0" fontId="33" fillId="0" borderId="5" xfId="0" applyFont="1" applyBorder="1" applyAlignment="1">
      <alignment horizontal="center"/>
    </xf>
    <xf numFmtId="0" fontId="30" fillId="0" borderId="20" xfId="0" applyFont="1" applyBorder="1" applyAlignment="1">
      <alignment horizontal="center"/>
    </xf>
    <xf numFmtId="0" fontId="30" fillId="0" borderId="5" xfId="0" applyFont="1" applyBorder="1" applyAlignment="1">
      <alignment horizontal="center"/>
    </xf>
    <xf numFmtId="0" fontId="33" fillId="0" borderId="20" xfId="0" applyFont="1" applyFill="1" applyBorder="1" applyAlignment="1">
      <alignment horizontal="center"/>
    </xf>
    <xf numFmtId="0" fontId="33" fillId="0" borderId="20" xfId="0" applyFont="1" applyBorder="1" applyAlignment="1">
      <alignment horizontal="center"/>
    </xf>
    <xf numFmtId="0" fontId="34" fillId="0" borderId="4" xfId="0" applyFont="1" applyBorder="1" applyAlignment="1">
      <alignment horizontal="center"/>
    </xf>
    <xf numFmtId="0" fontId="25" fillId="0" borderId="0" xfId="0" applyFont="1" applyFill="1" applyBorder="1" applyAlignment="1">
      <alignment horizontal="center"/>
    </xf>
    <xf numFmtId="0" fontId="35" fillId="3" borderId="23" xfId="1" applyFont="1" applyBorder="1" applyAlignment="1">
      <alignment horizontal="center" wrapText="1"/>
    </xf>
    <xf numFmtId="0" fontId="35" fillId="3" borderId="24" xfId="1" applyFont="1" applyBorder="1" applyAlignment="1">
      <alignment horizontal="center" wrapText="1"/>
    </xf>
    <xf numFmtId="0" fontId="35" fillId="3" borderId="1" xfId="1" applyFont="1" applyBorder="1" applyAlignment="1">
      <alignment horizontal="center" wrapText="1"/>
    </xf>
    <xf numFmtId="17" fontId="35" fillId="3" borderId="24" xfId="1" applyNumberFormat="1" applyFont="1" applyBorder="1" applyAlignment="1">
      <alignment horizontal="center" wrapText="1"/>
    </xf>
    <xf numFmtId="17" fontId="35" fillId="3" borderId="1" xfId="1" applyNumberFormat="1" applyFont="1" applyBorder="1" applyAlignment="1">
      <alignment horizontal="center" wrapText="1"/>
    </xf>
    <xf numFmtId="17" fontId="35" fillId="3" borderId="3" xfId="1" applyNumberFormat="1" applyFont="1" applyBorder="1" applyAlignment="1">
      <alignment horizontal="center" wrapText="1"/>
    </xf>
    <xf numFmtId="0" fontId="35" fillId="3" borderId="3" xfId="1" applyFont="1" applyBorder="1" applyAlignment="1">
      <alignment horizontal="center" wrapText="1"/>
    </xf>
    <xf numFmtId="0" fontId="26" fillId="0" borderId="1" xfId="0" applyFont="1" applyBorder="1"/>
    <xf numFmtId="0" fontId="23" fillId="0" borderId="1" xfId="0" applyFont="1" applyBorder="1"/>
    <xf numFmtId="0" fontId="25" fillId="0" borderId="1" xfId="0" applyFont="1" applyBorder="1" applyAlignment="1">
      <alignment horizontal="center"/>
    </xf>
    <xf numFmtId="0" fontId="23" fillId="0" borderId="1" xfId="0" applyFont="1" applyBorder="1" applyAlignment="1">
      <alignment horizontal="center"/>
    </xf>
    <xf numFmtId="0" fontId="36" fillId="7" borderId="1" xfId="0" applyFont="1" applyFill="1" applyBorder="1" applyAlignment="1">
      <alignment horizontal="center"/>
    </xf>
    <xf numFmtId="2" fontId="19" fillId="0" borderId="1" xfId="0" applyNumberFormat="1" applyFont="1" applyBorder="1" applyAlignment="1">
      <alignment horizontal="center"/>
    </xf>
    <xf numFmtId="0" fontId="25" fillId="8" borderId="1" xfId="2" applyFont="1" applyFill="1" applyBorder="1" applyAlignment="1">
      <alignment horizontal="center"/>
    </xf>
    <xf numFmtId="0" fontId="28" fillId="0" borderId="1" xfId="0" applyFont="1" applyBorder="1"/>
    <xf numFmtId="0" fontId="0" fillId="0" borderId="0" xfId="0" applyFill="1" applyBorder="1" applyAlignment="1">
      <alignment horizontal="center"/>
    </xf>
    <xf numFmtId="0" fontId="19" fillId="0" borderId="0" xfId="0" applyFont="1" applyBorder="1" applyAlignment="1">
      <alignment horizontal="center"/>
    </xf>
    <xf numFmtId="0" fontId="0" fillId="0" borderId="0" xfId="0" applyFill="1"/>
    <xf numFmtId="0" fontId="20" fillId="0" borderId="0" xfId="0" applyFont="1" applyBorder="1" applyAlignment="1">
      <alignment wrapText="1"/>
    </xf>
    <xf numFmtId="0" fontId="22" fillId="0" borderId="0" xfId="0" applyFont="1" applyBorder="1"/>
    <xf numFmtId="0" fontId="35" fillId="3" borderId="16" xfId="1" applyFont="1" applyBorder="1"/>
    <xf numFmtId="0" fontId="35" fillId="3" borderId="17" xfId="1" applyFont="1" applyBorder="1"/>
    <xf numFmtId="15" fontId="35" fillId="3" borderId="18" xfId="1" applyNumberFormat="1" applyFont="1" applyBorder="1" applyAlignment="1">
      <alignment horizontal="center"/>
    </xf>
    <xf numFmtId="15" fontId="35" fillId="3" borderId="17" xfId="1" applyNumberFormat="1" applyFont="1" applyBorder="1" applyAlignment="1">
      <alignment horizontal="center"/>
    </xf>
    <xf numFmtId="0" fontId="35" fillId="3" borderId="18" xfId="1" applyFont="1" applyBorder="1" applyAlignment="1">
      <alignment horizontal="center"/>
    </xf>
    <xf numFmtId="16" fontId="35" fillId="3" borderId="17" xfId="1" applyNumberFormat="1" applyFont="1" applyBorder="1" applyAlignment="1">
      <alignment horizontal="center"/>
    </xf>
    <xf numFmtId="17" fontId="35" fillId="3" borderId="18" xfId="1" applyNumberFormat="1" applyFont="1" applyBorder="1" applyAlignment="1">
      <alignment horizontal="center"/>
    </xf>
    <xf numFmtId="0" fontId="35" fillId="3" borderId="19" xfId="1" applyFont="1" applyBorder="1" applyAlignment="1">
      <alignment horizontal="center"/>
    </xf>
    <xf numFmtId="0" fontId="37" fillId="6" borderId="18" xfId="0" applyFont="1" applyFill="1" applyBorder="1" applyAlignment="1">
      <alignment horizontal="center" wrapText="1"/>
    </xf>
    <xf numFmtId="0" fontId="35" fillId="3" borderId="16" xfId="1" applyFont="1" applyBorder="1" applyAlignment="1">
      <alignment horizontal="center" wrapText="1"/>
    </xf>
    <xf numFmtId="0" fontId="35" fillId="3" borderId="18" xfId="1" applyFont="1" applyBorder="1" applyAlignment="1">
      <alignment horizontal="center" wrapText="1"/>
    </xf>
    <xf numFmtId="0" fontId="35" fillId="3" borderId="13" xfId="1" applyFont="1" applyBorder="1"/>
    <xf numFmtId="0" fontId="35" fillId="3" borderId="20" xfId="1" applyFont="1" applyBorder="1"/>
    <xf numFmtId="0" fontId="35" fillId="3" borderId="5" xfId="1" applyFont="1" applyBorder="1" applyAlignment="1">
      <alignment horizontal="center"/>
    </xf>
    <xf numFmtId="17" fontId="35" fillId="3" borderId="20" xfId="1" applyNumberFormat="1" applyFont="1" applyBorder="1" applyAlignment="1">
      <alignment horizontal="center"/>
    </xf>
    <xf numFmtId="17" fontId="35" fillId="3" borderId="5" xfId="1" applyNumberFormat="1" applyFont="1" applyBorder="1" applyAlignment="1">
      <alignment horizontal="center"/>
    </xf>
    <xf numFmtId="0" fontId="35" fillId="3" borderId="20" xfId="1" applyFont="1" applyBorder="1" applyAlignment="1">
      <alignment horizontal="center"/>
    </xf>
    <xf numFmtId="17" fontId="35" fillId="3" borderId="4" xfId="1" applyNumberFormat="1" applyFont="1" applyBorder="1" applyAlignment="1">
      <alignment horizontal="center"/>
    </xf>
    <xf numFmtId="0" fontId="35" fillId="3" borderId="4" xfId="1" applyFont="1" applyBorder="1" applyAlignment="1">
      <alignment horizontal="center"/>
    </xf>
    <xf numFmtId="0" fontId="37" fillId="6" borderId="14" xfId="0" applyFont="1" applyFill="1" applyBorder="1" applyAlignment="1">
      <alignment horizontal="center"/>
    </xf>
    <xf numFmtId="0" fontId="35" fillId="3" borderId="13" xfId="1" applyFont="1" applyBorder="1" applyAlignment="1">
      <alignment horizontal="center"/>
    </xf>
    <xf numFmtId="0" fontId="35" fillId="3" borderId="5" xfId="1" applyFont="1" applyBorder="1"/>
    <xf numFmtId="0" fontId="38" fillId="0" borderId="19" xfId="0" applyFont="1" applyBorder="1" applyAlignment="1">
      <alignment horizontal="center"/>
    </xf>
    <xf numFmtId="0" fontId="39" fillId="0" borderId="4" xfId="0" applyFont="1" applyBorder="1" applyAlignment="1">
      <alignment horizontal="center"/>
    </xf>
    <xf numFmtId="0" fontId="23" fillId="0" borderId="14" xfId="0" applyFont="1" applyBorder="1" applyAlignment="1">
      <alignment horizontal="center"/>
    </xf>
    <xf numFmtId="0" fontId="40" fillId="0" borderId="0" xfId="0" applyFont="1"/>
    <xf numFmtId="0" fontId="41" fillId="0" borderId="0" xfId="0" applyFont="1" applyAlignment="1">
      <alignment horizontal="center"/>
    </xf>
    <xf numFmtId="0" fontId="42" fillId="0" borderId="0" xfId="0" applyFont="1"/>
    <xf numFmtId="0" fontId="6" fillId="4" borderId="0" xfId="2"/>
    <xf numFmtId="0" fontId="5" fillId="3" borderId="0" xfId="1"/>
    <xf numFmtId="0" fontId="35" fillId="3" borderId="24" xfId="1" applyNumberFormat="1" applyFont="1" applyBorder="1" applyAlignment="1">
      <alignment horizontal="center" wrapText="1"/>
    </xf>
    <xf numFmtId="17" fontId="35" fillId="3" borderId="1" xfId="1" applyNumberFormat="1" applyFont="1" applyBorder="1" applyAlignment="1">
      <alignment horizontal="center" vertical="top" wrapText="1"/>
    </xf>
    <xf numFmtId="17" fontId="35" fillId="3" borderId="3" xfId="1" applyNumberFormat="1" applyFont="1" applyBorder="1" applyAlignment="1">
      <alignment horizontal="center" vertical="top" wrapText="1"/>
    </xf>
    <xf numFmtId="0" fontId="5" fillId="3" borderId="1" xfId="1" applyBorder="1" applyAlignment="1">
      <alignment horizontal="center" wrapText="1"/>
    </xf>
    <xf numFmtId="0" fontId="35" fillId="3" borderId="1" xfId="1" applyFont="1" applyBorder="1" applyAlignment="1">
      <alignment vertical="center" wrapText="1"/>
    </xf>
    <xf numFmtId="0" fontId="43" fillId="3" borderId="3" xfId="1" applyFont="1" applyBorder="1" applyAlignment="1">
      <alignment horizontal="center" wrapText="1"/>
    </xf>
    <xf numFmtId="0" fontId="34" fillId="3" borderId="24" xfId="1" applyFont="1" applyBorder="1" applyAlignment="1">
      <alignment horizontal="center" wrapText="1"/>
    </xf>
    <xf numFmtId="0" fontId="7" fillId="5" borderId="1" xfId="3" applyBorder="1" applyAlignment="1">
      <alignment horizontal="center" wrapText="1"/>
    </xf>
    <xf numFmtId="0" fontId="7" fillId="5" borderId="15" xfId="3" applyBorder="1" applyAlignment="1">
      <alignment horizontal="center" wrapText="1"/>
    </xf>
    <xf numFmtId="0" fontId="6" fillId="4" borderId="0" xfId="2" applyBorder="1" applyAlignment="1">
      <alignment horizontal="center" wrapText="1"/>
    </xf>
    <xf numFmtId="0" fontId="21" fillId="0" borderId="0" xfId="0" applyFont="1" applyBorder="1" applyAlignment="1">
      <alignment horizontal="center" wrapText="1"/>
    </xf>
    <xf numFmtId="0" fontId="44" fillId="0" borderId="1" xfId="0" applyFont="1" applyBorder="1" applyAlignment="1">
      <alignment horizontal="center"/>
    </xf>
    <xf numFmtId="2" fontId="19" fillId="0" borderId="23" xfId="0" applyNumberFormat="1" applyFont="1" applyBorder="1" applyAlignment="1">
      <alignment horizontal="center"/>
    </xf>
    <xf numFmtId="0" fontId="23" fillId="0" borderId="3" xfId="0" applyFont="1" applyBorder="1" applyAlignment="1">
      <alignment horizontal="center"/>
    </xf>
    <xf numFmtId="0" fontId="8" fillId="0" borderId="15" xfId="4" applyAlignment="1">
      <alignment horizontal="center"/>
    </xf>
    <xf numFmtId="0" fontId="9" fillId="0" borderId="0" xfId="0" applyFont="1"/>
    <xf numFmtId="0" fontId="8" fillId="0" borderId="15" xfId="4" applyFill="1" applyAlignment="1">
      <alignment horizontal="center"/>
    </xf>
    <xf numFmtId="0" fontId="23" fillId="0" borderId="1" xfId="0" applyFont="1" applyFill="1" applyBorder="1" applyAlignment="1">
      <alignment horizontal="center"/>
    </xf>
    <xf numFmtId="0" fontId="25" fillId="0" borderId="1" xfId="0" applyFont="1" applyFill="1" applyBorder="1" applyAlignment="1">
      <alignment horizontal="center"/>
    </xf>
    <xf numFmtId="2" fontId="19" fillId="0" borderId="1" xfId="0" applyNumberFormat="1" applyFont="1" applyFill="1" applyBorder="1" applyAlignment="1">
      <alignment horizontal="center"/>
    </xf>
    <xf numFmtId="2" fontId="19" fillId="0" borderId="23" xfId="0" applyNumberFormat="1" applyFont="1" applyFill="1" applyBorder="1" applyAlignment="1">
      <alignment horizontal="center"/>
    </xf>
    <xf numFmtId="0" fontId="23" fillId="0" borderId="3" xfId="0" applyFont="1" applyFill="1" applyBorder="1" applyAlignment="1">
      <alignment horizontal="center"/>
    </xf>
    <xf numFmtId="0" fontId="45" fillId="0" borderId="1" xfId="0" applyFont="1" applyBorder="1"/>
    <xf numFmtId="0" fontId="19" fillId="0" borderId="23" xfId="0" applyFont="1" applyBorder="1" applyAlignment="1">
      <alignment horizontal="center"/>
    </xf>
    <xf numFmtId="0" fontId="46" fillId="0" borderId="3" xfId="0" applyFont="1" applyBorder="1" applyAlignment="1">
      <alignment horizontal="center"/>
    </xf>
    <xf numFmtId="0" fontId="37" fillId="6" borderId="1" xfId="0" applyFont="1" applyFill="1" applyBorder="1" applyAlignment="1">
      <alignment horizontal="center"/>
    </xf>
    <xf numFmtId="0" fontId="39" fillId="0" borderId="3" xfId="0" applyFont="1" applyBorder="1" applyAlignment="1">
      <alignment horizontal="center"/>
    </xf>
    <xf numFmtId="0" fontId="35" fillId="3" borderId="1" xfId="1" applyFont="1" applyBorder="1"/>
    <xf numFmtId="2" fontId="19" fillId="0" borderId="0" xfId="0" applyNumberFormat="1" applyFont="1" applyBorder="1" applyAlignment="1">
      <alignment horizontal="center"/>
    </xf>
    <xf numFmtId="0" fontId="37" fillId="6" borderId="1" xfId="0" applyFont="1" applyFill="1" applyBorder="1" applyAlignment="1">
      <alignment horizontal="center" wrapText="1"/>
    </xf>
    <xf numFmtId="0" fontId="0" fillId="0" borderId="23" xfId="0" applyBorder="1"/>
    <xf numFmtId="0" fontId="0" fillId="0" borderId="3" xfId="0" applyBorder="1"/>
    <xf numFmtId="0" fontId="38" fillId="0" borderId="3" xfId="0" applyFont="1" applyBorder="1" applyAlignment="1">
      <alignment horizontal="center"/>
    </xf>
    <xf numFmtId="2" fontId="19" fillId="0" borderId="16" xfId="0" applyNumberFormat="1" applyFont="1" applyBorder="1" applyAlignment="1">
      <alignment horizontal="center"/>
    </xf>
    <xf numFmtId="2" fontId="19" fillId="0" borderId="13" xfId="0" applyNumberFormat="1" applyFont="1" applyBorder="1" applyAlignment="1">
      <alignment horizontal="center"/>
    </xf>
    <xf numFmtId="2" fontId="19" fillId="0" borderId="21" xfId="0" applyNumberFormat="1" applyFont="1" applyBorder="1" applyAlignment="1">
      <alignment horizontal="center"/>
    </xf>
    <xf numFmtId="0" fontId="28" fillId="0" borderId="13" xfId="0" applyFont="1" applyBorder="1"/>
    <xf numFmtId="0" fontId="28" fillId="0" borderId="21" xfId="0" applyFont="1" applyBorder="1"/>
    <xf numFmtId="0" fontId="28" fillId="0" borderId="16" xfId="0" applyFont="1" applyBorder="1"/>
    <xf numFmtId="0" fontId="31" fillId="0" borderId="22" xfId="0" applyFont="1" applyBorder="1" applyAlignment="1">
      <alignment horizontal="center"/>
    </xf>
    <xf numFmtId="0" fontId="0" fillId="0" borderId="0" xfId="0"/>
    <xf numFmtId="0" fontId="0" fillId="0" borderId="1" xfId="0" applyBorder="1"/>
    <xf numFmtId="0" fontId="3" fillId="0" borderId="0" xfId="0" applyFont="1"/>
    <xf numFmtId="0" fontId="0" fillId="0" borderId="5" xfId="0" applyBorder="1"/>
    <xf numFmtId="0" fontId="0" fillId="0" borderId="1" xfId="0" applyFill="1" applyBorder="1"/>
    <xf numFmtId="0" fontId="0" fillId="0" borderId="4" xfId="0" applyBorder="1" applyAlignment="1">
      <alignment horizontal="right"/>
    </xf>
    <xf numFmtId="0" fontId="0" fillId="0" borderId="3" xfId="0" applyBorder="1" applyAlignment="1">
      <alignment horizontal="right"/>
    </xf>
    <xf numFmtId="0" fontId="0" fillId="0" borderId="1" xfId="0" applyBorder="1" applyAlignment="1">
      <alignment horizontal="right"/>
    </xf>
    <xf numFmtId="0" fontId="0" fillId="0" borderId="5" xfId="0" applyBorder="1" applyAlignment="1">
      <alignment horizontal="right"/>
    </xf>
    <xf numFmtId="0" fontId="1" fillId="2" borderId="6" xfId="0" applyFont="1" applyFill="1" applyBorder="1" applyAlignment="1">
      <alignment horizontal="center" vertical="center"/>
    </xf>
    <xf numFmtId="0" fontId="1" fillId="2" borderId="7" xfId="0" applyFont="1" applyFill="1" applyBorder="1" applyAlignment="1">
      <alignment horizontal="center" vertical="center"/>
    </xf>
    <xf numFmtId="0" fontId="1" fillId="2" borderId="7" xfId="0" applyFont="1" applyFill="1" applyBorder="1"/>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0" xfId="0" applyFont="1" applyFill="1" applyBorder="1"/>
    <xf numFmtId="0" fontId="1" fillId="2" borderId="2" xfId="0" applyFont="1" applyFill="1" applyBorder="1"/>
    <xf numFmtId="0" fontId="1" fillId="2" borderId="7" xfId="0" applyFont="1" applyFill="1" applyBorder="1" applyAlignment="1">
      <alignment horizontal="center"/>
    </xf>
    <xf numFmtId="0" fontId="2" fillId="2" borderId="10" xfId="0" applyFont="1" applyFill="1" applyBorder="1" applyAlignment="1">
      <alignment horizontal="center"/>
    </xf>
    <xf numFmtId="0" fontId="1" fillId="2" borderId="12" xfId="0" applyFont="1" applyFill="1" applyBorder="1"/>
    <xf numFmtId="0" fontId="1" fillId="2" borderId="8" xfId="0" applyFont="1" applyFill="1" applyBorder="1" applyAlignment="1">
      <alignment horizontal="center"/>
    </xf>
    <xf numFmtId="0" fontId="1" fillId="2" borderId="10" xfId="0" applyFont="1" applyFill="1" applyBorder="1" applyAlignment="1">
      <alignment horizontal="center"/>
    </xf>
    <xf numFmtId="0" fontId="1" fillId="2" borderId="11" xfId="0" applyFont="1" applyFill="1" applyBorder="1" applyAlignment="1">
      <alignment horizontal="center" vertical="center"/>
    </xf>
  </cellXfs>
  <cellStyles count="5">
    <cellStyle name="Bad" xfId="2" builtinId="27"/>
    <cellStyle name="Good" xfId="1" builtinId="26"/>
    <cellStyle name="Linked Cell" xfId="4" builtinId="24"/>
    <cellStyle name="Neutral" xfId="3" builtinId="2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13</xdr:row>
      <xdr:rowOff>0</xdr:rowOff>
    </xdr:from>
    <xdr:to>
      <xdr:col>17</xdr:col>
      <xdr:colOff>304800</xdr:colOff>
      <xdr:row>45</xdr:row>
      <xdr:rowOff>38100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9600" y="2476500"/>
          <a:ext cx="10058400" cy="6134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4"/>
  <sheetViews>
    <sheetView tabSelected="1" workbookViewId="0">
      <selection activeCell="A2" sqref="A2"/>
    </sheetView>
  </sheetViews>
  <sheetFormatPr defaultRowHeight="15" x14ac:dyDescent="0.25"/>
  <cols>
    <col min="1" max="1" width="14.28515625" customWidth="1"/>
  </cols>
  <sheetData>
    <row r="1" spans="1:22" ht="18" x14ac:dyDescent="0.25">
      <c r="A1" s="5" t="s">
        <v>278</v>
      </c>
      <c r="B1" s="5"/>
    </row>
    <row r="3" spans="1:22" x14ac:dyDescent="0.25">
      <c r="A3" s="6" t="s">
        <v>41</v>
      </c>
      <c r="B3" s="6"/>
      <c r="C3" s="7"/>
      <c r="D3" s="7"/>
      <c r="E3" s="7"/>
      <c r="F3" s="7"/>
      <c r="G3" s="7"/>
      <c r="H3" s="7"/>
    </row>
    <row r="4" spans="1:22" x14ac:dyDescent="0.25">
      <c r="A4" s="8"/>
      <c r="B4" s="8"/>
    </row>
    <row r="5" spans="1:22" x14ac:dyDescent="0.25">
      <c r="A5" s="9" t="s">
        <v>42</v>
      </c>
      <c r="B5" s="7"/>
    </row>
    <row r="6" spans="1:22" x14ac:dyDescent="0.25">
      <c r="A6" s="10" t="s">
        <v>43</v>
      </c>
      <c r="B6" s="10"/>
      <c r="C6" s="10"/>
      <c r="D6" s="10"/>
      <c r="E6" s="10"/>
      <c r="F6" s="10"/>
      <c r="G6" s="10"/>
      <c r="H6" s="10"/>
      <c r="I6" s="10"/>
      <c r="J6" s="10"/>
      <c r="K6" s="10"/>
      <c r="L6" s="10"/>
      <c r="M6" s="10"/>
      <c r="N6" s="10"/>
    </row>
    <row r="7" spans="1:22" x14ac:dyDescent="0.25">
      <c r="A7" s="10"/>
      <c r="B7" s="10"/>
      <c r="C7" s="10"/>
      <c r="D7" s="10"/>
      <c r="E7" s="10"/>
      <c r="F7" s="10"/>
      <c r="G7" s="10"/>
      <c r="H7" s="10"/>
      <c r="I7" s="10"/>
      <c r="J7" s="10"/>
      <c r="K7" s="10"/>
      <c r="L7" s="10"/>
      <c r="M7" s="10"/>
      <c r="N7" s="10"/>
      <c r="O7" s="10"/>
      <c r="P7" s="10"/>
      <c r="Q7" s="10"/>
      <c r="R7" s="10"/>
      <c r="S7" s="10"/>
      <c r="T7" s="10"/>
      <c r="U7" s="10"/>
      <c r="V7" s="10"/>
    </row>
    <row r="8" spans="1:22" x14ac:dyDescent="0.25">
      <c r="A8" s="11">
        <v>1</v>
      </c>
      <c r="B8" s="10" t="s">
        <v>44</v>
      </c>
      <c r="C8" s="10"/>
      <c r="D8" s="10"/>
      <c r="E8" s="10"/>
      <c r="F8" s="10"/>
      <c r="G8" s="10"/>
      <c r="H8" s="10"/>
      <c r="I8" s="10"/>
      <c r="J8" s="10"/>
      <c r="K8" s="10"/>
      <c r="L8" s="10"/>
      <c r="M8" s="10"/>
      <c r="N8" s="10"/>
      <c r="O8" s="10"/>
      <c r="P8" s="10"/>
      <c r="Q8" s="10"/>
      <c r="R8" s="10"/>
      <c r="S8" s="10"/>
      <c r="T8" s="10"/>
      <c r="U8" s="10"/>
      <c r="V8" s="10"/>
    </row>
    <row r="9" spans="1:22" x14ac:dyDescent="0.25">
      <c r="A9" s="3"/>
      <c r="B9" t="s">
        <v>45</v>
      </c>
    </row>
    <row r="10" spans="1:22" x14ac:dyDescent="0.25">
      <c r="A10" s="3">
        <v>2</v>
      </c>
      <c r="B10" t="s">
        <v>46</v>
      </c>
    </row>
    <row r="11" spans="1:22" x14ac:dyDescent="0.25">
      <c r="A11" s="3"/>
      <c r="B11" t="s">
        <v>47</v>
      </c>
    </row>
    <row r="12" spans="1:22" x14ac:dyDescent="0.25">
      <c r="A12" s="3"/>
    </row>
    <row r="13" spans="1:22" x14ac:dyDescent="0.25">
      <c r="A13" s="3">
        <v>3</v>
      </c>
      <c r="B13" t="s">
        <v>48</v>
      </c>
    </row>
    <row r="14" spans="1:22" x14ac:dyDescent="0.25">
      <c r="A14" s="3"/>
      <c r="B14" t="s">
        <v>49</v>
      </c>
    </row>
    <row r="15" spans="1:22" x14ac:dyDescent="0.25">
      <c r="A15" s="3"/>
    </row>
    <row r="16" spans="1:22" x14ac:dyDescent="0.25">
      <c r="A16" s="3">
        <v>4</v>
      </c>
      <c r="B16" t="s">
        <v>50</v>
      </c>
    </row>
    <row r="17" spans="1:23" x14ac:dyDescent="0.25">
      <c r="A17" s="3"/>
      <c r="B17" t="s">
        <v>277</v>
      </c>
    </row>
    <row r="18" spans="1:23" x14ac:dyDescent="0.25">
      <c r="A18" s="3"/>
    </row>
    <row r="19" spans="1:23" x14ac:dyDescent="0.25">
      <c r="A19" s="3">
        <v>5</v>
      </c>
      <c r="B19" t="s">
        <v>51</v>
      </c>
    </row>
    <row r="20" spans="1:23" x14ac:dyDescent="0.25">
      <c r="A20" s="3"/>
      <c r="B20" t="s">
        <v>52</v>
      </c>
    </row>
    <row r="21" spans="1:23" x14ac:dyDescent="0.25">
      <c r="A21" s="3"/>
    </row>
    <row r="22" spans="1:23" x14ac:dyDescent="0.25">
      <c r="A22" s="3">
        <v>6</v>
      </c>
      <c r="B22" t="s">
        <v>53</v>
      </c>
    </row>
    <row r="23" spans="1:23" x14ac:dyDescent="0.25">
      <c r="A23" s="3"/>
      <c r="B23" s="10" t="s">
        <v>54</v>
      </c>
    </row>
    <row r="24" spans="1:23" x14ac:dyDescent="0.25">
      <c r="A24" s="3">
        <v>7</v>
      </c>
      <c r="B24" s="10" t="s">
        <v>55</v>
      </c>
      <c r="C24" s="10"/>
      <c r="D24" s="10"/>
      <c r="E24" s="10"/>
      <c r="F24" s="10"/>
      <c r="G24" s="10"/>
      <c r="H24" s="10"/>
      <c r="I24" s="10"/>
      <c r="J24" s="10"/>
      <c r="K24" s="10"/>
      <c r="L24" s="10"/>
      <c r="M24" s="10"/>
      <c r="N24" s="10"/>
      <c r="O24" s="10"/>
      <c r="P24" s="10"/>
      <c r="Q24" s="10"/>
      <c r="R24" s="10"/>
      <c r="S24" s="10"/>
      <c r="T24" s="10"/>
      <c r="U24" s="10"/>
      <c r="V24" s="10"/>
      <c r="W24" s="10"/>
    </row>
    <row r="25" spans="1:23" x14ac:dyDescent="0.25">
      <c r="A25" s="3"/>
    </row>
    <row r="26" spans="1:23" x14ac:dyDescent="0.25">
      <c r="A26" s="3">
        <v>8</v>
      </c>
      <c r="B26" s="10" t="s">
        <v>56</v>
      </c>
      <c r="C26" s="10"/>
      <c r="D26" s="10"/>
      <c r="E26" s="10"/>
      <c r="F26" s="10"/>
      <c r="G26" s="10"/>
      <c r="H26" s="10"/>
      <c r="I26" s="10"/>
      <c r="J26" s="10"/>
      <c r="K26" s="10"/>
      <c r="L26" s="10"/>
      <c r="M26" s="10"/>
      <c r="N26" s="10"/>
      <c r="O26" s="10"/>
      <c r="P26" s="10"/>
      <c r="Q26" s="10"/>
      <c r="R26" s="10"/>
      <c r="S26" s="10"/>
      <c r="T26" s="10"/>
      <c r="U26" s="10"/>
      <c r="V26" s="10"/>
    </row>
    <row r="27" spans="1:23" x14ac:dyDescent="0.25">
      <c r="A27" s="3"/>
      <c r="B27" s="10" t="s">
        <v>57</v>
      </c>
    </row>
    <row r="29" spans="1:23" x14ac:dyDescent="0.25">
      <c r="A29" s="166" t="s">
        <v>274</v>
      </c>
      <c r="B29" s="10" t="s">
        <v>276</v>
      </c>
    </row>
    <row r="30" spans="1:23" x14ac:dyDescent="0.25">
      <c r="A30" s="10"/>
    </row>
    <row r="33" spans="1:11" x14ac:dyDescent="0.25">
      <c r="A33" s="191" t="s">
        <v>58</v>
      </c>
      <c r="B33" s="191"/>
      <c r="C33" s="191"/>
      <c r="D33" s="191"/>
      <c r="E33" s="191"/>
      <c r="F33" s="191"/>
      <c r="G33" s="191"/>
      <c r="H33" s="191"/>
      <c r="I33" s="191"/>
      <c r="J33" s="191"/>
      <c r="K33" s="191"/>
    </row>
    <row r="34" spans="1:11" x14ac:dyDescent="0.25">
      <c r="A34" s="10" t="s">
        <v>275</v>
      </c>
      <c r="B34" s="191"/>
      <c r="C34" s="191"/>
      <c r="D34" s="191"/>
      <c r="E34" s="191"/>
      <c r="F34" s="191"/>
      <c r="G34" s="191"/>
      <c r="H34" s="191"/>
      <c r="I34" s="191"/>
      <c r="J34" s="191"/>
      <c r="K34" s="191"/>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X28"/>
  <sheetViews>
    <sheetView workbookViewId="0">
      <selection activeCell="U34" sqref="U34"/>
    </sheetView>
  </sheetViews>
  <sheetFormatPr defaultRowHeight="15" x14ac:dyDescent="0.25"/>
  <sheetData>
    <row r="4" spans="2:6" x14ac:dyDescent="0.25">
      <c r="B4" s="7" t="s">
        <v>59</v>
      </c>
      <c r="C4" s="7"/>
      <c r="D4" s="7" t="s">
        <v>60</v>
      </c>
      <c r="E4" s="7"/>
      <c r="F4" s="7"/>
    </row>
    <row r="6" spans="2:6" x14ac:dyDescent="0.25">
      <c r="B6" t="s">
        <v>61</v>
      </c>
    </row>
    <row r="7" spans="2:6" x14ac:dyDescent="0.25">
      <c r="B7" t="s">
        <v>62</v>
      </c>
    </row>
    <row r="8" spans="2:6" x14ac:dyDescent="0.25">
      <c r="B8" t="s">
        <v>63</v>
      </c>
    </row>
    <row r="10" spans="2:6" x14ac:dyDescent="0.25">
      <c r="B10" t="s">
        <v>64</v>
      </c>
    </row>
    <row r="12" spans="2:6" x14ac:dyDescent="0.25">
      <c r="B12" t="s">
        <v>65</v>
      </c>
    </row>
    <row r="17" spans="20:24" ht="16.5" x14ac:dyDescent="0.3">
      <c r="T17" s="12" t="s">
        <v>66</v>
      </c>
      <c r="U17" s="12"/>
      <c r="V17" s="12"/>
      <c r="W17" s="12"/>
      <c r="X17" s="12"/>
    </row>
    <row r="18" spans="20:24" ht="16.5" x14ac:dyDescent="0.3">
      <c r="T18" s="12" t="s">
        <v>67</v>
      </c>
      <c r="U18" s="12"/>
      <c r="V18" s="12"/>
      <c r="W18" s="12"/>
      <c r="X18" s="12"/>
    </row>
    <row r="19" spans="20:24" ht="16.5" x14ac:dyDescent="0.3">
      <c r="T19" s="12"/>
      <c r="U19" s="12"/>
      <c r="V19" s="12"/>
      <c r="W19" s="12"/>
      <c r="X19" s="12"/>
    </row>
    <row r="20" spans="20:24" ht="16.5" x14ac:dyDescent="0.3">
      <c r="T20" s="12" t="s">
        <v>68</v>
      </c>
      <c r="U20" s="12"/>
      <c r="V20" s="12"/>
      <c r="W20" s="12"/>
      <c r="X20" s="12"/>
    </row>
    <row r="21" spans="20:24" ht="16.5" x14ac:dyDescent="0.3">
      <c r="T21" s="12" t="s">
        <v>69</v>
      </c>
      <c r="U21" s="12"/>
      <c r="V21" s="12"/>
      <c r="W21" s="12"/>
      <c r="X21" s="12"/>
    </row>
    <row r="22" spans="20:24" ht="16.5" x14ac:dyDescent="0.3">
      <c r="T22" s="12"/>
      <c r="U22" s="12"/>
      <c r="V22" s="12"/>
      <c r="W22" s="12"/>
      <c r="X22" s="12"/>
    </row>
    <row r="23" spans="20:24" ht="16.5" x14ac:dyDescent="0.3">
      <c r="T23" s="12" t="s">
        <v>70</v>
      </c>
      <c r="U23" s="12"/>
      <c r="V23" s="12"/>
      <c r="W23" s="12"/>
      <c r="X23" s="12"/>
    </row>
    <row r="24" spans="20:24" ht="16.5" x14ac:dyDescent="0.3">
      <c r="T24" s="12"/>
      <c r="U24" s="12"/>
      <c r="V24" s="12"/>
      <c r="W24" s="12"/>
      <c r="X24" s="12"/>
    </row>
    <row r="25" spans="20:24" ht="16.5" x14ac:dyDescent="0.3">
      <c r="T25" s="12" t="s">
        <v>71</v>
      </c>
      <c r="U25" s="12"/>
      <c r="V25" s="12"/>
      <c r="W25" s="12"/>
      <c r="X25" s="12"/>
    </row>
    <row r="26" spans="20:24" ht="16.5" x14ac:dyDescent="0.3">
      <c r="T26" s="12" t="s">
        <v>72</v>
      </c>
      <c r="U26" s="12"/>
      <c r="V26" s="12"/>
      <c r="W26" s="12"/>
      <c r="X26" s="12"/>
    </row>
    <row r="27" spans="20:24" ht="16.5" x14ac:dyDescent="0.3">
      <c r="T27" s="13"/>
      <c r="U27" s="13"/>
      <c r="V27" s="13"/>
      <c r="W27" s="13"/>
      <c r="X27" s="13"/>
    </row>
    <row r="28" spans="20:24" ht="16.5" x14ac:dyDescent="0.3">
      <c r="T28" s="13"/>
      <c r="U28" s="13"/>
      <c r="V28" s="13"/>
      <c r="W28" s="13"/>
      <c r="X28" s="13"/>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6"/>
  <sheetViews>
    <sheetView workbookViewId="0">
      <selection activeCell="N28" sqref="N28"/>
    </sheetView>
  </sheetViews>
  <sheetFormatPr defaultRowHeight="15" x14ac:dyDescent="0.25"/>
  <sheetData>
    <row r="1" spans="1:14" ht="18" x14ac:dyDescent="0.25">
      <c r="A1" s="5" t="s">
        <v>73</v>
      </c>
      <c r="B1" s="5"/>
      <c r="C1" s="5"/>
      <c r="D1" s="5"/>
      <c r="E1" s="5"/>
      <c r="F1" s="5"/>
      <c r="G1" s="5"/>
      <c r="H1" s="5"/>
      <c r="I1" s="5"/>
      <c r="J1" s="5"/>
      <c r="K1" s="5"/>
      <c r="L1" s="5"/>
      <c r="M1" s="5"/>
      <c r="N1" s="5"/>
    </row>
    <row r="3" spans="1:14" x14ac:dyDescent="0.25">
      <c r="A3" s="6" t="s">
        <v>74</v>
      </c>
      <c r="B3" s="6"/>
      <c r="C3" s="6"/>
      <c r="D3" s="6"/>
      <c r="E3" s="6"/>
      <c r="F3" s="6"/>
      <c r="G3" s="6"/>
      <c r="H3" s="6"/>
      <c r="I3" s="6"/>
      <c r="J3" s="6"/>
      <c r="K3" s="6"/>
      <c r="L3" s="6"/>
      <c r="M3" s="6"/>
      <c r="N3" s="6"/>
    </row>
    <row r="4" spans="1:14" x14ac:dyDescent="0.25">
      <c r="A4" s="6"/>
      <c r="B4" s="6"/>
      <c r="C4" s="6"/>
      <c r="D4" s="6"/>
      <c r="E4" s="6"/>
      <c r="F4" s="6"/>
      <c r="G4" s="6"/>
      <c r="H4" s="6"/>
      <c r="I4" s="6"/>
      <c r="J4" s="6"/>
      <c r="K4" s="6"/>
      <c r="L4" s="6"/>
      <c r="M4" s="6"/>
      <c r="N4" s="6"/>
    </row>
    <row r="5" spans="1:14" x14ac:dyDescent="0.25">
      <c r="A5" s="14" t="s">
        <v>75</v>
      </c>
      <c r="C5" s="15"/>
    </row>
    <row r="6" spans="1:14" ht="39" x14ac:dyDescent="0.25">
      <c r="A6" s="16"/>
      <c r="B6" s="17"/>
      <c r="C6" s="18">
        <v>40293</v>
      </c>
      <c r="D6" s="19">
        <v>40300</v>
      </c>
      <c r="E6" s="20"/>
      <c r="F6" s="21">
        <v>40349</v>
      </c>
      <c r="G6" s="22">
        <v>40330</v>
      </c>
      <c r="H6" s="23" t="s">
        <v>76</v>
      </c>
      <c r="I6" s="24" t="s">
        <v>76</v>
      </c>
      <c r="J6" s="25" t="s">
        <v>77</v>
      </c>
      <c r="K6" s="23" t="s">
        <v>78</v>
      </c>
      <c r="L6" s="26" t="s">
        <v>79</v>
      </c>
      <c r="M6" s="27" t="s">
        <v>80</v>
      </c>
      <c r="N6" s="28"/>
    </row>
    <row r="7" spans="1:14" x14ac:dyDescent="0.25">
      <c r="A7" s="29" t="s">
        <v>81</v>
      </c>
      <c r="B7" s="30"/>
      <c r="C7" s="31" t="s">
        <v>82</v>
      </c>
      <c r="D7" s="32" t="s">
        <v>83</v>
      </c>
      <c r="E7" s="31" t="s">
        <v>84</v>
      </c>
      <c r="F7" s="32" t="s">
        <v>82</v>
      </c>
      <c r="G7" s="31" t="s">
        <v>85</v>
      </c>
      <c r="H7" s="33" t="s">
        <v>86</v>
      </c>
      <c r="I7" s="31" t="s">
        <v>87</v>
      </c>
      <c r="J7" s="33" t="s">
        <v>82</v>
      </c>
      <c r="K7" s="33" t="s">
        <v>88</v>
      </c>
      <c r="L7" s="34">
        <v>2010</v>
      </c>
      <c r="M7" s="35" t="s">
        <v>89</v>
      </c>
      <c r="N7" s="28"/>
    </row>
    <row r="8" spans="1:14" x14ac:dyDescent="0.25">
      <c r="A8" s="36"/>
      <c r="B8" s="37"/>
      <c r="C8" s="38">
        <f>7+7+6+8+7+8</f>
        <v>43</v>
      </c>
      <c r="D8" s="39"/>
      <c r="E8" s="40"/>
      <c r="F8" s="40"/>
      <c r="G8" s="41"/>
      <c r="H8" s="42"/>
      <c r="I8" s="40"/>
      <c r="J8" s="42"/>
      <c r="K8" s="42"/>
      <c r="L8" s="43"/>
      <c r="M8" s="44"/>
    </row>
    <row r="9" spans="1:14" x14ac:dyDescent="0.25">
      <c r="A9" s="45" t="s">
        <v>90</v>
      </c>
      <c r="B9" s="46"/>
      <c r="C9" s="47">
        <f>C8</f>
        <v>43</v>
      </c>
      <c r="D9" s="48">
        <v>0</v>
      </c>
      <c r="E9" s="47">
        <v>0</v>
      </c>
      <c r="F9" s="47">
        <f>4+4+7+7+7+8</f>
        <v>37</v>
      </c>
      <c r="G9" s="49">
        <v>0</v>
      </c>
      <c r="H9" s="50">
        <v>0</v>
      </c>
      <c r="I9" s="47">
        <f>4+3+9</f>
        <v>16</v>
      </c>
      <c r="J9" s="50">
        <v>0</v>
      </c>
      <c r="K9" s="50">
        <f>SUM(C9:J9)</f>
        <v>96</v>
      </c>
      <c r="L9" s="51">
        <v>4</v>
      </c>
      <c r="M9" s="52"/>
    </row>
    <row r="10" spans="1:14" x14ac:dyDescent="0.25">
      <c r="A10" s="53"/>
      <c r="B10" s="54"/>
      <c r="C10" s="55">
        <f>10+9+9+10+6+10</f>
        <v>54</v>
      </c>
      <c r="D10" s="39"/>
      <c r="E10" s="40"/>
      <c r="F10" s="41"/>
      <c r="G10" s="41"/>
      <c r="H10" s="42"/>
      <c r="I10" s="41"/>
      <c r="J10" s="56"/>
      <c r="K10" s="42"/>
      <c r="L10" s="57"/>
      <c r="M10" s="58"/>
    </row>
    <row r="11" spans="1:14" x14ac:dyDescent="0.25">
      <c r="A11" s="45" t="s">
        <v>91</v>
      </c>
      <c r="B11" s="46"/>
      <c r="C11" s="47">
        <f>C10</f>
        <v>54</v>
      </c>
      <c r="D11" s="59">
        <v>0</v>
      </c>
      <c r="E11" s="60">
        <v>0</v>
      </c>
      <c r="F11" s="47">
        <f>7+9+6+9+7+7</f>
        <v>45</v>
      </c>
      <c r="G11" s="47">
        <v>15</v>
      </c>
      <c r="H11" s="50">
        <v>26</v>
      </c>
      <c r="I11" s="47">
        <f>8+9+10</f>
        <v>27</v>
      </c>
      <c r="J11" s="50">
        <v>0</v>
      </c>
      <c r="K11" s="50">
        <f>SUM(C11:J11)</f>
        <v>167</v>
      </c>
      <c r="L11" s="57">
        <v>1</v>
      </c>
      <c r="M11" s="58"/>
    </row>
    <row r="12" spans="1:14" x14ac:dyDescent="0.25">
      <c r="A12" s="53"/>
      <c r="B12" s="54"/>
      <c r="C12" s="55">
        <f>5+5+9+9+5</f>
        <v>33</v>
      </c>
      <c r="D12" s="39"/>
      <c r="E12" s="40"/>
      <c r="F12" s="41"/>
      <c r="G12" s="41"/>
      <c r="H12" s="42"/>
      <c r="I12" s="41"/>
      <c r="J12" s="56"/>
      <c r="K12" s="42"/>
      <c r="L12" s="43"/>
      <c r="M12" s="44"/>
    </row>
    <row r="13" spans="1:14" x14ac:dyDescent="0.25">
      <c r="A13" s="45" t="s">
        <v>92</v>
      </c>
      <c r="B13" s="46"/>
      <c r="C13" s="47">
        <f>C12</f>
        <v>33</v>
      </c>
      <c r="D13" s="48">
        <v>0</v>
      </c>
      <c r="E13" s="47">
        <v>0</v>
      </c>
      <c r="F13" s="47">
        <f>10+2+5+8+2+10</f>
        <v>37</v>
      </c>
      <c r="G13" s="49">
        <v>0</v>
      </c>
      <c r="H13" s="50">
        <v>0</v>
      </c>
      <c r="I13" s="47">
        <f>2+6+4</f>
        <v>12</v>
      </c>
      <c r="J13" s="50">
        <v>0</v>
      </c>
      <c r="K13" s="50">
        <f>SUM(C13:J13)</f>
        <v>82</v>
      </c>
      <c r="L13" s="51">
        <v>6</v>
      </c>
      <c r="M13" s="52"/>
    </row>
    <row r="14" spans="1:14" x14ac:dyDescent="0.25">
      <c r="A14" s="53"/>
      <c r="B14" s="54"/>
      <c r="C14" s="55">
        <f>8+8+8+5+9</f>
        <v>38</v>
      </c>
      <c r="D14" s="39"/>
      <c r="E14" s="40"/>
      <c r="F14" s="41"/>
      <c r="G14" s="41"/>
      <c r="H14" s="42"/>
      <c r="I14" s="41"/>
      <c r="J14" s="56"/>
      <c r="K14" s="42"/>
      <c r="L14" s="57"/>
      <c r="M14" s="58"/>
    </row>
    <row r="15" spans="1:14" x14ac:dyDescent="0.25">
      <c r="A15" s="45" t="s">
        <v>17</v>
      </c>
      <c r="B15" s="46"/>
      <c r="C15" s="47">
        <f>C14</f>
        <v>38</v>
      </c>
      <c r="D15" s="48">
        <v>0</v>
      </c>
      <c r="E15" s="47">
        <v>0</v>
      </c>
      <c r="F15" s="47">
        <f>4+5+3+5</f>
        <v>17</v>
      </c>
      <c r="G15" s="49">
        <v>0</v>
      </c>
      <c r="H15" s="50">
        <v>0</v>
      </c>
      <c r="I15" s="47">
        <f>5+3+3</f>
        <v>11</v>
      </c>
      <c r="J15" s="50">
        <v>0</v>
      </c>
      <c r="K15" s="50">
        <f>SUM(C15:J15)</f>
        <v>66</v>
      </c>
      <c r="L15" s="57">
        <v>7</v>
      </c>
      <c r="M15" s="58"/>
    </row>
    <row r="16" spans="1:14" x14ac:dyDescent="0.25">
      <c r="A16" s="53"/>
      <c r="B16" s="54"/>
      <c r="C16" s="41"/>
      <c r="D16" s="61"/>
      <c r="E16" s="40"/>
      <c r="F16" s="41"/>
      <c r="G16" s="41"/>
      <c r="H16" s="42"/>
      <c r="I16" s="41"/>
      <c r="J16" s="56"/>
      <c r="K16" s="42"/>
      <c r="L16" s="43"/>
      <c r="M16" s="44"/>
    </row>
    <row r="17" spans="1:13" x14ac:dyDescent="0.25">
      <c r="A17" s="45" t="s">
        <v>93</v>
      </c>
      <c r="B17" s="46"/>
      <c r="C17" s="47">
        <f>7+3+7+6+4+6</f>
        <v>33</v>
      </c>
      <c r="D17" s="48">
        <v>6</v>
      </c>
      <c r="E17" s="47">
        <v>0</v>
      </c>
      <c r="F17" s="47">
        <f>7+2+8+9+3</f>
        <v>29</v>
      </c>
      <c r="G17" s="49">
        <v>4</v>
      </c>
      <c r="H17" s="50">
        <v>0</v>
      </c>
      <c r="I17" s="47">
        <f>6+7</f>
        <v>13</v>
      </c>
      <c r="J17" s="50">
        <v>0</v>
      </c>
      <c r="K17" s="50">
        <f>SUM(C17:J17)</f>
        <v>85</v>
      </c>
      <c r="L17" s="51">
        <v>5</v>
      </c>
      <c r="M17" s="52"/>
    </row>
    <row r="18" spans="1:13" x14ac:dyDescent="0.25">
      <c r="A18" s="53"/>
      <c r="B18" s="54"/>
      <c r="C18" s="41"/>
      <c r="D18" s="39"/>
      <c r="E18" s="40"/>
      <c r="F18" s="41"/>
      <c r="G18" s="41"/>
      <c r="H18" s="42"/>
      <c r="I18" s="41"/>
      <c r="J18" s="56"/>
      <c r="K18" s="42"/>
      <c r="L18" s="57"/>
      <c r="M18" s="58"/>
    </row>
    <row r="19" spans="1:13" x14ac:dyDescent="0.25">
      <c r="A19" s="45" t="s">
        <v>94</v>
      </c>
      <c r="B19" s="46"/>
      <c r="C19" s="47">
        <f>5+3+2+4+4</f>
        <v>18</v>
      </c>
      <c r="D19" s="48">
        <v>0</v>
      </c>
      <c r="E19" s="47">
        <v>0</v>
      </c>
      <c r="F19" s="47">
        <f>3+2+1+4+3</f>
        <v>13</v>
      </c>
      <c r="G19" s="49">
        <v>0</v>
      </c>
      <c r="H19" s="50">
        <v>0</v>
      </c>
      <c r="I19" s="47">
        <v>0</v>
      </c>
      <c r="J19" s="50">
        <v>0</v>
      </c>
      <c r="K19" s="50">
        <f>SUM(C19:J19)</f>
        <v>31</v>
      </c>
      <c r="L19" s="57">
        <v>14</v>
      </c>
      <c r="M19" s="58"/>
    </row>
    <row r="20" spans="1:13" x14ac:dyDescent="0.25">
      <c r="A20" s="53"/>
      <c r="B20" s="54"/>
      <c r="C20" s="41"/>
      <c r="D20" s="61"/>
      <c r="E20" s="40"/>
      <c r="F20" s="41"/>
      <c r="G20" s="41"/>
      <c r="H20" s="42"/>
      <c r="I20" s="41"/>
      <c r="J20" s="56"/>
      <c r="K20" s="42"/>
      <c r="L20" s="43"/>
      <c r="M20" s="44"/>
    </row>
    <row r="21" spans="1:13" x14ac:dyDescent="0.25">
      <c r="A21" s="45" t="s">
        <v>20</v>
      </c>
      <c r="B21" s="46"/>
      <c r="C21" s="47">
        <f>4+10+5+6+10+5</f>
        <v>40</v>
      </c>
      <c r="D21" s="48">
        <v>7</v>
      </c>
      <c r="E21" s="60">
        <v>0</v>
      </c>
      <c r="F21" s="47">
        <f>10+10+10+8</f>
        <v>38</v>
      </c>
      <c r="G21" s="47">
        <v>21</v>
      </c>
      <c r="H21" s="50">
        <v>15</v>
      </c>
      <c r="I21" s="47">
        <f>6+6+9</f>
        <v>21</v>
      </c>
      <c r="J21" s="50">
        <v>0</v>
      </c>
      <c r="K21" s="50">
        <f>SUM(C21:J21)</f>
        <v>142</v>
      </c>
      <c r="L21" s="51">
        <v>2</v>
      </c>
      <c r="M21" s="52"/>
    </row>
    <row r="22" spans="1:13" x14ac:dyDescent="0.25">
      <c r="A22" s="53"/>
      <c r="B22" s="54"/>
      <c r="C22" s="41"/>
      <c r="D22" s="39"/>
      <c r="E22" s="40"/>
      <c r="F22" s="41"/>
      <c r="G22" s="41"/>
      <c r="H22" s="42"/>
      <c r="I22" s="41"/>
      <c r="J22" s="56"/>
      <c r="K22" s="42"/>
      <c r="L22" s="57"/>
      <c r="M22" s="58"/>
    </row>
    <row r="23" spans="1:13" x14ac:dyDescent="0.25">
      <c r="A23" s="45" t="s">
        <v>95</v>
      </c>
      <c r="B23" s="46"/>
      <c r="C23" s="47">
        <f>1+2+2+6+1</f>
        <v>12</v>
      </c>
      <c r="D23" s="48">
        <v>0</v>
      </c>
      <c r="E23" s="47">
        <v>0</v>
      </c>
      <c r="F23" s="47">
        <f>5+6</f>
        <v>11</v>
      </c>
      <c r="G23" s="47">
        <v>2</v>
      </c>
      <c r="H23" s="50">
        <v>4</v>
      </c>
      <c r="I23" s="47">
        <f>8+9+5</f>
        <v>22</v>
      </c>
      <c r="J23" s="50">
        <v>0</v>
      </c>
      <c r="K23" s="50">
        <f>SUM(C23:J23)</f>
        <v>51</v>
      </c>
      <c r="L23" s="57">
        <v>9</v>
      </c>
      <c r="M23" s="58"/>
    </row>
    <row r="24" spans="1:13" x14ac:dyDescent="0.25">
      <c r="A24" s="53"/>
      <c r="B24" s="54"/>
      <c r="C24" s="41"/>
      <c r="D24" s="39"/>
      <c r="E24" s="40"/>
      <c r="F24" s="41"/>
      <c r="G24" s="41"/>
      <c r="H24" s="42"/>
      <c r="I24" s="41"/>
      <c r="J24" s="56"/>
      <c r="K24" s="42"/>
      <c r="L24" s="43"/>
      <c r="M24" s="44"/>
    </row>
    <row r="25" spans="1:13" x14ac:dyDescent="0.25">
      <c r="A25" s="45" t="s">
        <v>96</v>
      </c>
      <c r="B25" s="46"/>
      <c r="C25" s="47">
        <f>3+7+2+1+4</f>
        <v>17</v>
      </c>
      <c r="D25" s="48">
        <v>8</v>
      </c>
      <c r="E25" s="47">
        <v>0</v>
      </c>
      <c r="F25" s="47">
        <v>0</v>
      </c>
      <c r="G25" s="49">
        <v>0</v>
      </c>
      <c r="H25" s="50">
        <v>0</v>
      </c>
      <c r="I25" s="47">
        <v>0</v>
      </c>
      <c r="J25" s="50">
        <v>0</v>
      </c>
      <c r="K25" s="50">
        <f>SUM(C25:J25)</f>
        <v>25</v>
      </c>
      <c r="L25" s="51">
        <v>16</v>
      </c>
      <c r="M25" s="52"/>
    </row>
    <row r="26" spans="1:13" x14ac:dyDescent="0.25">
      <c r="A26" s="53"/>
      <c r="B26" s="54"/>
      <c r="C26" s="41"/>
      <c r="D26" s="39"/>
      <c r="E26" s="40"/>
      <c r="F26" s="41"/>
      <c r="G26" s="41"/>
      <c r="H26" s="42"/>
      <c r="I26" s="41"/>
      <c r="J26" s="56"/>
      <c r="K26" s="42"/>
      <c r="L26" s="57"/>
      <c r="M26" s="58"/>
    </row>
    <row r="27" spans="1:13" x14ac:dyDescent="0.25">
      <c r="A27" s="45" t="s">
        <v>11</v>
      </c>
      <c r="B27" s="46"/>
      <c r="C27" s="47">
        <f>9+4+10+6+8+7</f>
        <v>44</v>
      </c>
      <c r="D27" s="48">
        <v>0</v>
      </c>
      <c r="E27" s="47">
        <v>0</v>
      </c>
      <c r="F27" s="47">
        <f>4+9+1+9</f>
        <v>23</v>
      </c>
      <c r="G27" s="49">
        <v>17</v>
      </c>
      <c r="H27" s="50">
        <v>27</v>
      </c>
      <c r="I27" s="47">
        <f>7+8+7</f>
        <v>22</v>
      </c>
      <c r="J27" s="50">
        <v>0</v>
      </c>
      <c r="K27" s="50">
        <f>SUM(C27:J27)</f>
        <v>133</v>
      </c>
      <c r="L27" s="57">
        <v>3</v>
      </c>
      <c r="M27" s="58"/>
    </row>
    <row r="28" spans="1:13" x14ac:dyDescent="0.25">
      <c r="A28" s="53"/>
      <c r="B28" s="62"/>
      <c r="C28" s="63"/>
      <c r="D28" s="39"/>
      <c r="E28" s="40"/>
      <c r="F28" s="64"/>
      <c r="G28" s="41"/>
      <c r="H28" s="42"/>
      <c r="I28" s="63"/>
      <c r="J28" s="64"/>
      <c r="K28" s="42"/>
      <c r="L28" s="43"/>
      <c r="M28" s="44"/>
    </row>
    <row r="29" spans="1:13" x14ac:dyDescent="0.25">
      <c r="A29" s="45" t="s">
        <v>13</v>
      </c>
      <c r="B29" s="46"/>
      <c r="C29" s="47">
        <f>3+8</f>
        <v>11</v>
      </c>
      <c r="D29" s="48">
        <v>0</v>
      </c>
      <c r="E29" s="47">
        <v>0</v>
      </c>
      <c r="F29" s="50">
        <f>5+8+3+4</f>
        <v>20</v>
      </c>
      <c r="G29" s="49">
        <v>0</v>
      </c>
      <c r="H29" s="50">
        <v>3</v>
      </c>
      <c r="I29" s="47">
        <f>6+4+10</f>
        <v>20</v>
      </c>
      <c r="J29" s="50">
        <v>0</v>
      </c>
      <c r="K29" s="50">
        <f>SUM(C29:J29)</f>
        <v>54</v>
      </c>
      <c r="L29" s="51">
        <v>8</v>
      </c>
      <c r="M29" s="52"/>
    </row>
    <row r="30" spans="1:13" x14ac:dyDescent="0.25">
      <c r="A30" s="65"/>
      <c r="B30" s="37"/>
      <c r="C30" s="63"/>
      <c r="D30" s="63"/>
      <c r="E30" s="64"/>
      <c r="F30" s="64"/>
      <c r="G30" s="63"/>
      <c r="H30" s="42"/>
      <c r="I30" s="63"/>
      <c r="J30" s="64"/>
      <c r="K30" s="42"/>
      <c r="L30" s="57"/>
      <c r="M30" s="58"/>
    </row>
    <row r="31" spans="1:13" x14ac:dyDescent="0.25">
      <c r="A31" s="45" t="s">
        <v>97</v>
      </c>
      <c r="B31" s="46"/>
      <c r="C31" s="47">
        <v>0</v>
      </c>
      <c r="D31" s="47">
        <v>10</v>
      </c>
      <c r="E31" s="50">
        <v>6</v>
      </c>
      <c r="F31" s="50">
        <v>0</v>
      </c>
      <c r="G31" s="47">
        <f>10+2+10</f>
        <v>22</v>
      </c>
      <c r="H31" s="50">
        <v>9</v>
      </c>
      <c r="I31" s="47">
        <v>0</v>
      </c>
      <c r="J31" s="50">
        <v>0</v>
      </c>
      <c r="K31" s="50">
        <f>SUM(C31:J31)</f>
        <v>47</v>
      </c>
      <c r="L31" s="57">
        <v>10</v>
      </c>
      <c r="M31" s="58"/>
    </row>
    <row r="32" spans="1:13" x14ac:dyDescent="0.25">
      <c r="A32" s="65"/>
      <c r="B32" s="37"/>
      <c r="C32" s="63"/>
      <c r="D32" s="63"/>
      <c r="E32" s="64"/>
      <c r="F32" s="64"/>
      <c r="G32" s="41"/>
      <c r="H32" s="42"/>
      <c r="I32" s="63"/>
      <c r="J32" s="64"/>
      <c r="K32" s="42"/>
      <c r="L32" s="43"/>
      <c r="M32" s="44"/>
    </row>
    <row r="33" spans="1:13" x14ac:dyDescent="0.25">
      <c r="A33" s="45" t="s">
        <v>98</v>
      </c>
      <c r="B33" s="46"/>
      <c r="C33" s="47">
        <v>0</v>
      </c>
      <c r="D33" s="47">
        <v>9</v>
      </c>
      <c r="E33" s="50">
        <v>8</v>
      </c>
      <c r="F33" s="50">
        <v>0</v>
      </c>
      <c r="G33" s="49">
        <v>0</v>
      </c>
      <c r="H33" s="50">
        <v>0</v>
      </c>
      <c r="I33" s="47">
        <f>8+10+10</f>
        <v>28</v>
      </c>
      <c r="J33" s="50">
        <v>0</v>
      </c>
      <c r="K33" s="50">
        <f>SUM(C33:J33)</f>
        <v>45</v>
      </c>
      <c r="L33" s="51">
        <v>11</v>
      </c>
      <c r="M33" s="52"/>
    </row>
    <row r="34" spans="1:13" x14ac:dyDescent="0.25">
      <c r="A34" s="65"/>
      <c r="B34" s="37"/>
      <c r="C34" s="63"/>
      <c r="D34" s="39"/>
      <c r="E34" s="40"/>
      <c r="F34" s="64"/>
      <c r="G34" s="41"/>
      <c r="H34" s="42"/>
      <c r="I34" s="63"/>
      <c r="J34" s="64"/>
      <c r="K34" s="42"/>
      <c r="L34" s="57"/>
      <c r="M34" s="58"/>
    </row>
    <row r="35" spans="1:13" x14ac:dyDescent="0.25">
      <c r="A35" s="45" t="s">
        <v>99</v>
      </c>
      <c r="B35" s="46"/>
      <c r="C35" s="47">
        <v>0</v>
      </c>
      <c r="D35" s="48">
        <v>0</v>
      </c>
      <c r="E35" s="47">
        <v>0</v>
      </c>
      <c r="F35" s="50">
        <v>0</v>
      </c>
      <c r="G35" s="49">
        <f>9+6</f>
        <v>15</v>
      </c>
      <c r="H35" s="50">
        <v>10</v>
      </c>
      <c r="I35" s="47">
        <v>0</v>
      </c>
      <c r="J35" s="50">
        <v>0</v>
      </c>
      <c r="K35" s="50">
        <f>SUM(C35:J35)</f>
        <v>25</v>
      </c>
      <c r="L35" s="57">
        <v>16</v>
      </c>
      <c r="M35" s="58"/>
    </row>
    <row r="36" spans="1:13" x14ac:dyDescent="0.25">
      <c r="A36" s="65"/>
      <c r="B36" s="37"/>
      <c r="C36" s="63"/>
      <c r="D36" s="63"/>
      <c r="E36" s="40"/>
      <c r="F36" s="64"/>
      <c r="G36" s="41"/>
      <c r="H36" s="42"/>
      <c r="I36" s="63"/>
      <c r="J36" s="64"/>
      <c r="K36" s="42"/>
      <c r="L36" s="43"/>
      <c r="M36" s="44"/>
    </row>
    <row r="37" spans="1:13" x14ac:dyDescent="0.25">
      <c r="A37" s="45" t="s">
        <v>100</v>
      </c>
      <c r="B37" s="46"/>
      <c r="C37" s="47">
        <v>0</v>
      </c>
      <c r="D37" s="47">
        <v>5</v>
      </c>
      <c r="E37" s="47">
        <v>0</v>
      </c>
      <c r="F37" s="50">
        <v>0</v>
      </c>
      <c r="G37" s="49">
        <v>0</v>
      </c>
      <c r="H37" s="50">
        <v>0</v>
      </c>
      <c r="I37" s="47">
        <v>0</v>
      </c>
      <c r="J37" s="50">
        <v>0</v>
      </c>
      <c r="K37" s="50">
        <f>SUM(C37:J37)</f>
        <v>5</v>
      </c>
      <c r="L37" s="51">
        <v>27</v>
      </c>
      <c r="M37" s="52"/>
    </row>
    <row r="38" spans="1:13" x14ac:dyDescent="0.25">
      <c r="A38" s="65"/>
      <c r="B38" s="37"/>
      <c r="C38" s="63"/>
      <c r="D38" s="39"/>
      <c r="E38" s="40"/>
      <c r="F38" s="64"/>
      <c r="G38" s="41"/>
      <c r="H38" s="42"/>
      <c r="I38" s="63"/>
      <c r="J38" s="64"/>
      <c r="K38" s="42"/>
      <c r="L38" s="57"/>
      <c r="M38" s="58"/>
    </row>
    <row r="39" spans="1:13" x14ac:dyDescent="0.25">
      <c r="A39" s="45" t="s">
        <v>101</v>
      </c>
      <c r="B39" s="46"/>
      <c r="C39" s="47">
        <v>0</v>
      </c>
      <c r="D39" s="48">
        <v>0</v>
      </c>
      <c r="E39" s="47">
        <v>0</v>
      </c>
      <c r="F39" s="50">
        <f>8+10+1+6</f>
        <v>25</v>
      </c>
      <c r="G39" s="49">
        <v>0</v>
      </c>
      <c r="H39" s="50">
        <v>0</v>
      </c>
      <c r="I39" s="47">
        <f>1+1</f>
        <v>2</v>
      </c>
      <c r="J39" s="50">
        <v>0</v>
      </c>
      <c r="K39" s="50">
        <f>SUM(C39:J39)</f>
        <v>27</v>
      </c>
      <c r="L39" s="57">
        <v>15</v>
      </c>
      <c r="M39" s="58"/>
    </row>
    <row r="40" spans="1:13" x14ac:dyDescent="0.25">
      <c r="A40" s="65"/>
      <c r="B40" s="37"/>
      <c r="C40" s="63"/>
      <c r="D40" s="39"/>
      <c r="E40" s="40"/>
      <c r="F40" s="64"/>
      <c r="G40" s="41"/>
      <c r="H40" s="42"/>
      <c r="I40" s="63"/>
      <c r="J40" s="64"/>
      <c r="K40" s="42"/>
      <c r="L40" s="43"/>
      <c r="M40" s="44"/>
    </row>
    <row r="41" spans="1:13" x14ac:dyDescent="0.25">
      <c r="A41" s="45" t="s">
        <v>102</v>
      </c>
      <c r="B41" s="46"/>
      <c r="C41" s="47">
        <v>0</v>
      </c>
      <c r="D41" s="48">
        <v>0</v>
      </c>
      <c r="E41" s="47">
        <v>0</v>
      </c>
      <c r="F41" s="50">
        <f>4+6+4+7+5+1</f>
        <v>27</v>
      </c>
      <c r="G41" s="49">
        <v>0</v>
      </c>
      <c r="H41" s="50">
        <v>0</v>
      </c>
      <c r="I41" s="47">
        <v>5</v>
      </c>
      <c r="J41" s="50">
        <v>0</v>
      </c>
      <c r="K41" s="50">
        <f>SUM(C41:J41)</f>
        <v>32</v>
      </c>
      <c r="L41" s="51">
        <v>13</v>
      </c>
      <c r="M41" s="52"/>
    </row>
    <row r="42" spans="1:13" x14ac:dyDescent="0.25">
      <c r="A42" s="53"/>
      <c r="B42" s="54"/>
      <c r="C42" s="41"/>
      <c r="D42" s="39"/>
      <c r="E42" s="40"/>
      <c r="F42" s="56"/>
      <c r="G42" s="41"/>
      <c r="H42" s="42"/>
      <c r="I42" s="41"/>
      <c r="J42" s="56"/>
      <c r="K42" s="42"/>
      <c r="L42" s="57"/>
      <c r="M42" s="58"/>
    </row>
    <row r="43" spans="1:13" x14ac:dyDescent="0.25">
      <c r="A43" s="53" t="s">
        <v>103</v>
      </c>
      <c r="B43" s="54"/>
      <c r="C43" s="41">
        <v>0</v>
      </c>
      <c r="D43" s="48">
        <v>0</v>
      </c>
      <c r="E43" s="47">
        <v>0</v>
      </c>
      <c r="F43" s="56">
        <f>9+4+3+5+2</f>
        <v>23</v>
      </c>
      <c r="G43" s="49">
        <v>0</v>
      </c>
      <c r="H43" s="50">
        <v>0</v>
      </c>
      <c r="I43" s="41">
        <v>0</v>
      </c>
      <c r="J43" s="56">
        <v>0</v>
      </c>
      <c r="K43" s="50">
        <f>SUM(C43:J43)</f>
        <v>23</v>
      </c>
      <c r="L43" s="57">
        <v>18</v>
      </c>
      <c r="M43" s="58"/>
    </row>
    <row r="44" spans="1:13" x14ac:dyDescent="0.25">
      <c r="A44" s="65"/>
      <c r="B44" s="37"/>
      <c r="C44" s="63"/>
      <c r="D44" s="39"/>
      <c r="E44" s="63"/>
      <c r="F44" s="39"/>
      <c r="G44" s="63"/>
      <c r="H44" s="42"/>
      <c r="I44" s="63"/>
      <c r="J44" s="64"/>
      <c r="K44" s="42"/>
      <c r="L44" s="43"/>
      <c r="M44" s="44"/>
    </row>
    <row r="45" spans="1:13" x14ac:dyDescent="0.25">
      <c r="A45" s="45" t="s">
        <v>104</v>
      </c>
      <c r="B45" s="46"/>
      <c r="C45" s="47">
        <v>0</v>
      </c>
      <c r="D45" s="48">
        <v>0</v>
      </c>
      <c r="E45" s="47">
        <v>10</v>
      </c>
      <c r="F45" s="48">
        <v>0</v>
      </c>
      <c r="G45" s="47">
        <v>16</v>
      </c>
      <c r="H45" s="50">
        <v>12</v>
      </c>
      <c r="I45" s="47">
        <v>0</v>
      </c>
      <c r="J45" s="50">
        <v>0</v>
      </c>
      <c r="K45" s="50">
        <f>SUM(C45:J45)</f>
        <v>38</v>
      </c>
      <c r="L45" s="51">
        <v>12</v>
      </c>
      <c r="M45" s="52"/>
    </row>
    <row r="46" spans="1:13" x14ac:dyDescent="0.25">
      <c r="A46" s="53"/>
      <c r="B46" s="54"/>
      <c r="C46" s="41"/>
      <c r="D46" s="39"/>
      <c r="E46" s="41"/>
      <c r="F46" s="39"/>
      <c r="G46" s="41"/>
      <c r="H46" s="42"/>
      <c r="I46" s="41"/>
      <c r="J46" s="56"/>
      <c r="K46" s="42"/>
      <c r="L46" s="57"/>
      <c r="M46" s="58"/>
    </row>
    <row r="47" spans="1:13" x14ac:dyDescent="0.25">
      <c r="A47" s="53" t="s">
        <v>105</v>
      </c>
      <c r="B47" s="54"/>
      <c r="C47" s="41">
        <v>0</v>
      </c>
      <c r="D47" s="48">
        <v>0</v>
      </c>
      <c r="E47" s="41">
        <v>9</v>
      </c>
      <c r="F47" s="48">
        <v>0</v>
      </c>
      <c r="G47" s="41">
        <f>4+5</f>
        <v>9</v>
      </c>
      <c r="H47" s="50">
        <v>0</v>
      </c>
      <c r="I47" s="41">
        <v>0</v>
      </c>
      <c r="J47" s="56">
        <v>0</v>
      </c>
      <c r="K47" s="50">
        <f>SUM(C47:J47)</f>
        <v>18</v>
      </c>
      <c r="L47" s="57">
        <v>19</v>
      </c>
      <c r="M47" s="58"/>
    </row>
    <row r="48" spans="1:13" x14ac:dyDescent="0.25">
      <c r="A48" s="65"/>
      <c r="B48" s="37"/>
      <c r="C48" s="63"/>
      <c r="D48" s="39"/>
      <c r="E48" s="63"/>
      <c r="F48" s="39"/>
      <c r="G48" s="63"/>
      <c r="H48" s="42"/>
      <c r="I48" s="63"/>
      <c r="J48" s="64"/>
      <c r="K48" s="42"/>
      <c r="L48" s="43"/>
      <c r="M48" s="44"/>
    </row>
    <row r="49" spans="1:13" x14ac:dyDescent="0.25">
      <c r="A49" s="45" t="s">
        <v>106</v>
      </c>
      <c r="B49" s="46"/>
      <c r="C49" s="47">
        <v>0</v>
      </c>
      <c r="D49" s="48">
        <v>0</v>
      </c>
      <c r="E49" s="47">
        <v>7</v>
      </c>
      <c r="F49" s="48">
        <v>0</v>
      </c>
      <c r="G49" s="47">
        <v>5</v>
      </c>
      <c r="H49" s="50">
        <v>0</v>
      </c>
      <c r="I49" s="47">
        <v>0</v>
      </c>
      <c r="J49" s="50">
        <v>0</v>
      </c>
      <c r="K49" s="50">
        <f>SUM(C49:J49)</f>
        <v>12</v>
      </c>
      <c r="L49" s="51">
        <v>22</v>
      </c>
      <c r="M49" s="52"/>
    </row>
    <row r="50" spans="1:13" x14ac:dyDescent="0.25">
      <c r="A50" s="66"/>
      <c r="B50" s="62"/>
      <c r="C50" s="41"/>
      <c r="D50" s="39"/>
      <c r="E50" s="41"/>
      <c r="F50" s="39"/>
      <c r="G50" s="41"/>
      <c r="H50" s="42"/>
      <c r="I50" s="41"/>
      <c r="J50" s="56"/>
      <c r="K50" s="42"/>
      <c r="L50" s="57"/>
      <c r="M50" s="58"/>
    </row>
    <row r="51" spans="1:13" x14ac:dyDescent="0.25">
      <c r="A51" s="67" t="s">
        <v>107</v>
      </c>
      <c r="B51" s="46"/>
      <c r="C51" s="49">
        <v>0</v>
      </c>
      <c r="D51" s="48">
        <v>0</v>
      </c>
      <c r="E51" s="49">
        <v>5</v>
      </c>
      <c r="F51" s="48">
        <v>0</v>
      </c>
      <c r="G51" s="49">
        <v>5</v>
      </c>
      <c r="H51" s="50">
        <v>5</v>
      </c>
      <c r="I51" s="49">
        <v>0</v>
      </c>
      <c r="J51" s="68">
        <v>0</v>
      </c>
      <c r="K51" s="50">
        <f>SUM(C51:J51)</f>
        <v>15</v>
      </c>
      <c r="L51" s="57">
        <v>20</v>
      </c>
      <c r="M51" s="58"/>
    </row>
    <row r="52" spans="1:13" x14ac:dyDescent="0.25">
      <c r="A52" s="66"/>
      <c r="B52" s="62"/>
      <c r="C52" s="41"/>
      <c r="D52" s="41"/>
      <c r="E52" s="41"/>
      <c r="F52" s="41"/>
      <c r="G52" s="41"/>
      <c r="H52" s="42"/>
      <c r="I52" s="41"/>
      <c r="J52" s="56"/>
      <c r="K52" s="42"/>
      <c r="L52" s="43"/>
      <c r="M52" s="44"/>
    </row>
    <row r="53" spans="1:13" x14ac:dyDescent="0.25">
      <c r="A53" s="67" t="s">
        <v>108</v>
      </c>
      <c r="B53" s="46"/>
      <c r="C53" s="49">
        <v>0</v>
      </c>
      <c r="D53" s="49">
        <v>0</v>
      </c>
      <c r="E53" s="49">
        <v>0</v>
      </c>
      <c r="F53" s="49">
        <v>0</v>
      </c>
      <c r="G53" s="49">
        <v>8</v>
      </c>
      <c r="H53" s="50">
        <v>0</v>
      </c>
      <c r="I53" s="49">
        <v>0</v>
      </c>
      <c r="J53" s="68">
        <v>0</v>
      </c>
      <c r="K53" s="50">
        <f>SUM(C53:J53)</f>
        <v>8</v>
      </c>
      <c r="L53" s="51">
        <v>24</v>
      </c>
      <c r="M53" s="52"/>
    </row>
    <row r="54" spans="1:13" x14ac:dyDescent="0.25">
      <c r="A54" s="65"/>
      <c r="B54" s="37"/>
      <c r="C54" s="41"/>
      <c r="D54" s="41"/>
      <c r="E54" s="41"/>
      <c r="F54" s="41"/>
      <c r="G54" s="63"/>
      <c r="H54" s="64"/>
      <c r="I54" s="63"/>
      <c r="J54" s="64"/>
      <c r="K54" s="42"/>
      <c r="L54" s="57"/>
      <c r="M54" s="58"/>
    </row>
    <row r="55" spans="1:13" x14ac:dyDescent="0.25">
      <c r="A55" s="45" t="s">
        <v>109</v>
      </c>
      <c r="B55" s="46"/>
      <c r="C55" s="49">
        <v>0</v>
      </c>
      <c r="D55" s="49">
        <v>0</v>
      </c>
      <c r="E55" s="49">
        <v>0</v>
      </c>
      <c r="F55" s="49">
        <v>0</v>
      </c>
      <c r="G55" s="47">
        <f>7+4</f>
        <v>11</v>
      </c>
      <c r="H55" s="50">
        <v>0</v>
      </c>
      <c r="I55" s="47">
        <v>0</v>
      </c>
      <c r="J55" s="50">
        <v>0</v>
      </c>
      <c r="K55" s="50">
        <f>SUM(C55:J55)</f>
        <v>11</v>
      </c>
      <c r="L55" s="57">
        <v>23</v>
      </c>
      <c r="M55" s="58"/>
    </row>
    <row r="56" spans="1:13" x14ac:dyDescent="0.25">
      <c r="A56" s="69"/>
      <c r="B56" s="37"/>
      <c r="C56" s="41"/>
      <c r="D56" s="41"/>
      <c r="E56" s="41"/>
      <c r="F56" s="41"/>
      <c r="G56" s="63"/>
      <c r="H56" s="42"/>
      <c r="I56" s="63"/>
      <c r="J56" s="64"/>
      <c r="K56" s="42"/>
      <c r="L56" s="43"/>
      <c r="M56" s="44"/>
    </row>
    <row r="57" spans="1:13" x14ac:dyDescent="0.25">
      <c r="A57" s="67" t="s">
        <v>110</v>
      </c>
      <c r="B57" s="46"/>
      <c r="C57" s="49">
        <v>0</v>
      </c>
      <c r="D57" s="49">
        <v>0</v>
      </c>
      <c r="E57" s="49">
        <v>0</v>
      </c>
      <c r="F57" s="49">
        <v>0</v>
      </c>
      <c r="G57" s="49">
        <v>5</v>
      </c>
      <c r="H57" s="50">
        <v>0</v>
      </c>
      <c r="I57" s="49">
        <v>0</v>
      </c>
      <c r="J57" s="68">
        <v>0</v>
      </c>
      <c r="K57" s="50">
        <f>SUM(C57:J57)</f>
        <v>5</v>
      </c>
      <c r="L57" s="51">
        <v>27</v>
      </c>
      <c r="M57" s="52"/>
    </row>
    <row r="58" spans="1:13" x14ac:dyDescent="0.25">
      <c r="A58" s="53"/>
      <c r="B58" s="54"/>
      <c r="C58" s="41"/>
      <c r="D58" s="41"/>
      <c r="E58" s="41"/>
      <c r="F58" s="41"/>
      <c r="G58" s="41"/>
      <c r="H58" s="56"/>
      <c r="I58" s="41"/>
      <c r="J58" s="56"/>
      <c r="K58" s="42"/>
      <c r="L58" s="57"/>
      <c r="M58" s="58"/>
    </row>
    <row r="59" spans="1:13" x14ac:dyDescent="0.25">
      <c r="A59" s="53" t="s">
        <v>111</v>
      </c>
      <c r="B59" s="54"/>
      <c r="C59" s="49">
        <v>0</v>
      </c>
      <c r="D59" s="49">
        <v>0</v>
      </c>
      <c r="E59" s="49">
        <v>0</v>
      </c>
      <c r="F59" s="49">
        <v>0</v>
      </c>
      <c r="G59" s="41">
        <v>5</v>
      </c>
      <c r="H59" s="56">
        <v>0</v>
      </c>
      <c r="I59" s="41">
        <v>0</v>
      </c>
      <c r="J59" s="56">
        <v>0</v>
      </c>
      <c r="K59" s="50">
        <f>SUM(C59:J59)</f>
        <v>5</v>
      </c>
      <c r="L59" s="57">
        <v>27</v>
      </c>
      <c r="M59" s="58"/>
    </row>
    <row r="60" spans="1:13" x14ac:dyDescent="0.25">
      <c r="A60" s="69"/>
      <c r="B60" s="37"/>
      <c r="C60" s="41"/>
      <c r="D60" s="41"/>
      <c r="E60" s="41"/>
      <c r="F60" s="41"/>
      <c r="G60" s="63"/>
      <c r="H60" s="42"/>
      <c r="I60" s="63"/>
      <c r="J60" s="64"/>
      <c r="K60" s="42"/>
      <c r="L60" s="43"/>
      <c r="M60" s="44"/>
    </row>
    <row r="61" spans="1:13" x14ac:dyDescent="0.25">
      <c r="A61" s="67" t="s">
        <v>112</v>
      </c>
      <c r="B61" s="46"/>
      <c r="C61" s="49">
        <v>0</v>
      </c>
      <c r="D61" s="49">
        <v>0</v>
      </c>
      <c r="E61" s="49">
        <v>0</v>
      </c>
      <c r="F61" s="49">
        <v>0</v>
      </c>
      <c r="G61" s="49">
        <v>3</v>
      </c>
      <c r="H61" s="50">
        <v>0</v>
      </c>
      <c r="I61" s="49">
        <v>0</v>
      </c>
      <c r="J61" s="68">
        <v>0</v>
      </c>
      <c r="K61" s="50">
        <f>SUM(C61:J61)</f>
        <v>3</v>
      </c>
      <c r="L61" s="51">
        <v>30</v>
      </c>
      <c r="M61" s="52"/>
    </row>
    <row r="62" spans="1:13" x14ac:dyDescent="0.25">
      <c r="A62" s="69"/>
      <c r="B62" s="37"/>
      <c r="C62" s="41"/>
      <c r="D62" s="41"/>
      <c r="E62" s="41"/>
      <c r="F62" s="41"/>
      <c r="G62" s="63"/>
      <c r="H62" s="42"/>
      <c r="I62" s="63"/>
      <c r="J62" s="64"/>
      <c r="K62" s="42"/>
      <c r="L62" s="57"/>
      <c r="M62" s="58"/>
    </row>
    <row r="63" spans="1:13" x14ac:dyDescent="0.25">
      <c r="A63" s="67" t="s">
        <v>26</v>
      </c>
      <c r="B63" s="46"/>
      <c r="C63" s="49">
        <v>0</v>
      </c>
      <c r="D63" s="49">
        <v>0</v>
      </c>
      <c r="E63" s="49">
        <v>0</v>
      </c>
      <c r="F63" s="49">
        <v>0</v>
      </c>
      <c r="G63" s="49">
        <v>0</v>
      </c>
      <c r="H63" s="50">
        <v>0</v>
      </c>
      <c r="I63" s="49">
        <f>2+1+3</f>
        <v>6</v>
      </c>
      <c r="J63" s="68">
        <v>0</v>
      </c>
      <c r="K63" s="50">
        <f>SUM(C63:J63)</f>
        <v>6</v>
      </c>
      <c r="L63" s="57">
        <v>26</v>
      </c>
      <c r="M63" s="58"/>
    </row>
    <row r="64" spans="1:13" x14ac:dyDescent="0.25">
      <c r="A64" s="69"/>
      <c r="B64" s="37"/>
      <c r="C64" s="41"/>
      <c r="D64" s="41"/>
      <c r="E64" s="41"/>
      <c r="F64" s="41"/>
      <c r="G64" s="63"/>
      <c r="H64" s="42"/>
      <c r="I64" s="63"/>
      <c r="J64" s="64"/>
      <c r="K64" s="42"/>
      <c r="L64" s="43"/>
      <c r="M64" s="44"/>
    </row>
    <row r="65" spans="1:13" x14ac:dyDescent="0.25">
      <c r="A65" s="67" t="s">
        <v>113</v>
      </c>
      <c r="B65" s="46"/>
      <c r="C65" s="49">
        <v>0</v>
      </c>
      <c r="D65" s="49">
        <v>0</v>
      </c>
      <c r="E65" s="49">
        <v>0</v>
      </c>
      <c r="F65" s="49">
        <v>0</v>
      </c>
      <c r="G65" s="49">
        <v>0</v>
      </c>
      <c r="H65" s="50">
        <v>0</v>
      </c>
      <c r="I65" s="49">
        <f>3+4</f>
        <v>7</v>
      </c>
      <c r="J65" s="68">
        <v>0</v>
      </c>
      <c r="K65" s="50">
        <f>SUM(C65:J65)</f>
        <v>7</v>
      </c>
      <c r="L65" s="51">
        <v>25</v>
      </c>
      <c r="M65" s="52"/>
    </row>
    <row r="66" spans="1:13" x14ac:dyDescent="0.25">
      <c r="A66" s="70"/>
      <c r="B66" s="37"/>
      <c r="C66" s="40"/>
      <c r="D66" s="40"/>
      <c r="E66" s="40"/>
      <c r="F66" s="40"/>
      <c r="G66" s="40"/>
      <c r="H66" s="64"/>
      <c r="I66" s="40"/>
      <c r="J66" s="42"/>
      <c r="K66" s="64"/>
      <c r="L66" s="43"/>
      <c r="M66" s="44"/>
    </row>
    <row r="67" spans="1:13" x14ac:dyDescent="0.25">
      <c r="A67" s="67" t="s">
        <v>114</v>
      </c>
      <c r="B67" s="46"/>
      <c r="C67" s="49">
        <v>0</v>
      </c>
      <c r="D67" s="49">
        <v>0</v>
      </c>
      <c r="E67" s="49">
        <v>0</v>
      </c>
      <c r="F67" s="49">
        <v>0</v>
      </c>
      <c r="G67" s="49">
        <v>0</v>
      </c>
      <c r="H67" s="50">
        <v>0</v>
      </c>
      <c r="I67" s="49">
        <f>6+4+4</f>
        <v>14</v>
      </c>
      <c r="J67" s="68">
        <v>0</v>
      </c>
      <c r="K67" s="50">
        <f>SUM(C67:J67)</f>
        <v>14</v>
      </c>
      <c r="L67" s="51">
        <v>21</v>
      </c>
      <c r="M67" s="52"/>
    </row>
    <row r="68" spans="1:13" x14ac:dyDescent="0.25">
      <c r="A68" s="66"/>
      <c r="B68" s="54"/>
      <c r="C68" s="41"/>
      <c r="D68" s="41"/>
      <c r="E68" s="41"/>
      <c r="F68" s="41"/>
      <c r="G68" s="41"/>
      <c r="H68" s="71"/>
      <c r="I68" s="41"/>
      <c r="J68" s="56"/>
      <c r="K68" s="71"/>
      <c r="L68" s="57"/>
      <c r="M68" s="58"/>
    </row>
    <row r="69" spans="1:13" x14ac:dyDescent="0.25">
      <c r="A69" s="67" t="s">
        <v>115</v>
      </c>
      <c r="B69" s="46"/>
      <c r="C69" s="49">
        <v>0</v>
      </c>
      <c r="D69" s="49">
        <v>0</v>
      </c>
      <c r="E69" s="49">
        <v>0</v>
      </c>
      <c r="F69" s="49">
        <v>0</v>
      </c>
      <c r="G69" s="49">
        <v>0</v>
      </c>
      <c r="H69" s="50">
        <v>0</v>
      </c>
      <c r="I69" s="49">
        <v>0</v>
      </c>
      <c r="J69" s="68">
        <v>0</v>
      </c>
      <c r="K69" s="50">
        <f>SUM(C69:J69)</f>
        <v>0</v>
      </c>
      <c r="L69" s="51">
        <v>31</v>
      </c>
      <c r="M69" s="52"/>
    </row>
    <row r="70" spans="1:13" x14ac:dyDescent="0.25">
      <c r="A70" s="72"/>
      <c r="B70" s="54"/>
      <c r="C70" s="73"/>
      <c r="D70" s="73"/>
      <c r="E70" s="73"/>
      <c r="F70" s="73"/>
      <c r="G70" s="73"/>
      <c r="H70" s="61"/>
      <c r="I70" s="73"/>
      <c r="J70" s="73"/>
      <c r="K70" s="61"/>
    </row>
    <row r="71" spans="1:13" x14ac:dyDescent="0.25">
      <c r="A71" s="74" t="s">
        <v>116</v>
      </c>
      <c r="B71" s="2"/>
      <c r="C71" s="2"/>
      <c r="D71" s="2"/>
      <c r="E71" s="2"/>
      <c r="F71" s="4"/>
      <c r="G71" s="2"/>
      <c r="H71" s="2"/>
      <c r="I71" s="2"/>
      <c r="J71" s="2"/>
      <c r="K71" s="2"/>
    </row>
    <row r="72" spans="1:13" x14ac:dyDescent="0.25">
      <c r="A72" s="74" t="s">
        <v>117</v>
      </c>
      <c r="B72" s="2"/>
      <c r="C72" s="2"/>
      <c r="D72" s="2"/>
      <c r="E72" s="2"/>
      <c r="F72" s="4"/>
      <c r="G72" s="2"/>
      <c r="H72" s="2"/>
      <c r="I72" s="2"/>
      <c r="J72" s="2"/>
      <c r="K72" s="2"/>
    </row>
    <row r="73" spans="1:13" ht="39" x14ac:dyDescent="0.25">
      <c r="A73" s="65"/>
      <c r="B73" s="75"/>
      <c r="C73" s="76">
        <v>40293</v>
      </c>
      <c r="D73" s="77">
        <v>40300</v>
      </c>
      <c r="E73" s="78"/>
      <c r="F73" s="79">
        <v>40349</v>
      </c>
      <c r="G73" s="80"/>
      <c r="H73" s="81" t="s">
        <v>118</v>
      </c>
      <c r="I73" s="82" t="s">
        <v>118</v>
      </c>
      <c r="J73" s="78" t="s">
        <v>77</v>
      </c>
      <c r="K73" s="81" t="s">
        <v>78</v>
      </c>
      <c r="L73" s="83" t="s">
        <v>119</v>
      </c>
      <c r="M73" s="27" t="s">
        <v>80</v>
      </c>
    </row>
    <row r="74" spans="1:13" x14ac:dyDescent="0.25">
      <c r="A74" s="45" t="s">
        <v>81</v>
      </c>
      <c r="B74" s="84"/>
      <c r="C74" s="85" t="s">
        <v>82</v>
      </c>
      <c r="D74" s="86" t="s">
        <v>120</v>
      </c>
      <c r="E74" s="85" t="s">
        <v>84</v>
      </c>
      <c r="F74" s="87" t="s">
        <v>82</v>
      </c>
      <c r="G74" s="85" t="s">
        <v>85</v>
      </c>
      <c r="H74" s="88" t="s">
        <v>86</v>
      </c>
      <c r="I74" s="86" t="s">
        <v>87</v>
      </c>
      <c r="J74" s="85" t="s">
        <v>82</v>
      </c>
      <c r="K74" s="88" t="s">
        <v>88</v>
      </c>
      <c r="L74" s="88">
        <v>2010</v>
      </c>
      <c r="M74" s="35" t="s">
        <v>89</v>
      </c>
    </row>
    <row r="75" spans="1:13" x14ac:dyDescent="0.25">
      <c r="A75" s="65"/>
      <c r="B75" s="37"/>
      <c r="C75" s="63"/>
      <c r="D75" s="89"/>
      <c r="E75" s="63"/>
      <c r="F75" s="90"/>
      <c r="G75" s="63"/>
      <c r="H75" s="42"/>
      <c r="I75" s="91"/>
      <c r="J75" s="63"/>
      <c r="K75" s="42"/>
      <c r="L75" s="92"/>
      <c r="M75" s="44"/>
    </row>
    <row r="76" spans="1:13" x14ac:dyDescent="0.25">
      <c r="A76" s="93" t="s">
        <v>121</v>
      </c>
      <c r="B76" s="46"/>
      <c r="C76" s="94">
        <f>10+9+9+9+7+10</f>
        <v>54</v>
      </c>
      <c r="D76" s="95">
        <v>0</v>
      </c>
      <c r="E76" s="96">
        <v>0</v>
      </c>
      <c r="F76" s="97">
        <f>7+7+7+9+8</f>
        <v>38</v>
      </c>
      <c r="G76" s="94">
        <v>0</v>
      </c>
      <c r="H76" s="50">
        <v>0</v>
      </c>
      <c r="I76" s="98">
        <f>2+2+2</f>
        <v>6</v>
      </c>
      <c r="J76" s="94"/>
      <c r="K76" s="50">
        <f>SUM(C76:I76)</f>
        <v>98</v>
      </c>
      <c r="L76" s="99">
        <v>4</v>
      </c>
      <c r="M76" s="52"/>
    </row>
    <row r="77" spans="1:13" x14ac:dyDescent="0.25">
      <c r="A77" s="53"/>
      <c r="B77" s="54"/>
      <c r="C77" s="41"/>
      <c r="D77" s="89"/>
      <c r="E77" s="41"/>
      <c r="F77" s="100"/>
      <c r="G77" s="41"/>
      <c r="H77" s="42"/>
      <c r="I77" s="61"/>
      <c r="J77" s="41"/>
      <c r="K77" s="42"/>
      <c r="L77" s="92"/>
      <c r="M77" s="58"/>
    </row>
    <row r="78" spans="1:13" x14ac:dyDescent="0.25">
      <c r="A78" s="93" t="s">
        <v>122</v>
      </c>
      <c r="B78" s="46"/>
      <c r="C78" s="94">
        <f>7+7+7+8+8</f>
        <v>37</v>
      </c>
      <c r="D78" s="95">
        <v>0</v>
      </c>
      <c r="E78" s="94">
        <v>0</v>
      </c>
      <c r="F78" s="97">
        <f>10+9+9+10+9+10</f>
        <v>57</v>
      </c>
      <c r="G78" s="94">
        <v>0</v>
      </c>
      <c r="H78" s="50">
        <v>0</v>
      </c>
      <c r="I78" s="98">
        <f>8+10+6</f>
        <v>24</v>
      </c>
      <c r="J78" s="94"/>
      <c r="K78" s="50">
        <f>SUM(C78:I78)</f>
        <v>118</v>
      </c>
      <c r="L78" s="99">
        <v>1</v>
      </c>
      <c r="M78" s="58"/>
    </row>
    <row r="79" spans="1:13" x14ac:dyDescent="0.25">
      <c r="A79" s="53"/>
      <c r="B79" s="54"/>
      <c r="C79" s="41"/>
      <c r="D79" s="89"/>
      <c r="E79" s="41"/>
      <c r="F79" s="100"/>
      <c r="G79" s="41"/>
      <c r="H79" s="42"/>
      <c r="I79" s="61"/>
      <c r="J79" s="41"/>
      <c r="K79" s="42"/>
      <c r="L79" s="92"/>
      <c r="M79" s="44"/>
    </row>
    <row r="80" spans="1:13" x14ac:dyDescent="0.25">
      <c r="A80" s="93" t="s">
        <v>123</v>
      </c>
      <c r="B80" s="46"/>
      <c r="C80" s="94">
        <f>8+8+8+7+9</f>
        <v>40</v>
      </c>
      <c r="D80" s="95">
        <v>0</v>
      </c>
      <c r="E80" s="94">
        <v>0</v>
      </c>
      <c r="F80" s="97">
        <f>9+9+8+8+8+7</f>
        <v>49</v>
      </c>
      <c r="G80" s="94">
        <v>0</v>
      </c>
      <c r="H80" s="50">
        <v>0</v>
      </c>
      <c r="I80" s="98">
        <f>3+8+7</f>
        <v>18</v>
      </c>
      <c r="J80" s="94"/>
      <c r="K80" s="50">
        <f>SUM(C80:I80)</f>
        <v>107</v>
      </c>
      <c r="L80" s="99">
        <v>3</v>
      </c>
      <c r="M80" s="52"/>
    </row>
    <row r="81" spans="1:13" x14ac:dyDescent="0.25">
      <c r="A81" s="65"/>
      <c r="B81" s="54"/>
      <c r="C81" s="41"/>
      <c r="D81" s="89"/>
      <c r="E81" s="41"/>
      <c r="F81" s="100"/>
      <c r="G81" s="41"/>
      <c r="H81" s="42"/>
      <c r="I81" s="61"/>
      <c r="J81" s="41"/>
      <c r="K81" s="42"/>
      <c r="L81" s="92"/>
      <c r="M81" s="58"/>
    </row>
    <row r="82" spans="1:13" x14ac:dyDescent="0.25">
      <c r="A82" s="93" t="s">
        <v>124</v>
      </c>
      <c r="B82" s="46"/>
      <c r="C82" s="94">
        <f>9+10+10+10+10</f>
        <v>49</v>
      </c>
      <c r="D82" s="95">
        <v>0</v>
      </c>
      <c r="E82" s="94">
        <v>0</v>
      </c>
      <c r="F82" s="97">
        <f>8+10+10+7+10</f>
        <v>45</v>
      </c>
      <c r="G82" s="94">
        <v>0</v>
      </c>
      <c r="H82" s="50">
        <v>0</v>
      </c>
      <c r="I82" s="98">
        <f>4+5+9</f>
        <v>18</v>
      </c>
      <c r="J82" s="94"/>
      <c r="K82" s="50">
        <f>SUM(C82:I82)</f>
        <v>112</v>
      </c>
      <c r="L82" s="99">
        <v>2</v>
      </c>
      <c r="M82" s="52"/>
    </row>
    <row r="83" spans="1:13" x14ac:dyDescent="0.25">
      <c r="A83" s="53"/>
      <c r="B83" s="54"/>
      <c r="C83" s="41"/>
      <c r="D83" s="89"/>
      <c r="E83" s="41"/>
      <c r="F83" s="100"/>
      <c r="G83" s="41"/>
      <c r="H83" s="42"/>
      <c r="I83" s="61"/>
      <c r="J83" s="41"/>
      <c r="K83" s="42"/>
      <c r="L83" s="92"/>
      <c r="M83" s="44"/>
    </row>
    <row r="84" spans="1:13" x14ac:dyDescent="0.25">
      <c r="A84" s="93" t="s">
        <v>125</v>
      </c>
      <c r="B84" s="46"/>
      <c r="C84" s="94">
        <v>0</v>
      </c>
      <c r="D84" s="95">
        <v>0</v>
      </c>
      <c r="E84" s="94">
        <v>0</v>
      </c>
      <c r="F84" s="97">
        <v>0</v>
      </c>
      <c r="G84" s="94">
        <v>0</v>
      </c>
      <c r="H84" s="50">
        <v>0</v>
      </c>
      <c r="I84" s="98">
        <f>9+7+3</f>
        <v>19</v>
      </c>
      <c r="J84" s="94"/>
      <c r="K84" s="50">
        <f>SUM(C84:I84)</f>
        <v>19</v>
      </c>
      <c r="L84" s="99">
        <v>6</v>
      </c>
      <c r="M84" s="52"/>
    </row>
    <row r="85" spans="1:13" x14ac:dyDescent="0.25">
      <c r="A85" s="65"/>
      <c r="B85" s="54"/>
      <c r="C85" s="41"/>
      <c r="D85" s="89"/>
      <c r="E85" s="41"/>
      <c r="F85" s="100"/>
      <c r="G85" s="41"/>
      <c r="H85" s="42"/>
      <c r="I85" s="61"/>
      <c r="J85" s="41"/>
      <c r="K85" s="42"/>
      <c r="L85" s="92"/>
      <c r="M85" s="58"/>
    </row>
    <row r="86" spans="1:13" x14ac:dyDescent="0.25">
      <c r="A86" s="93" t="s">
        <v>126</v>
      </c>
      <c r="B86" s="46"/>
      <c r="C86" s="94">
        <v>0</v>
      </c>
      <c r="D86" s="95">
        <v>0</v>
      </c>
      <c r="E86" s="94">
        <v>0</v>
      </c>
      <c r="F86" s="97">
        <v>0</v>
      </c>
      <c r="G86" s="94">
        <v>0</v>
      </c>
      <c r="H86" s="50">
        <v>0</v>
      </c>
      <c r="I86" s="98">
        <f>6+9+10</f>
        <v>25</v>
      </c>
      <c r="J86" s="94"/>
      <c r="K86" s="50">
        <f>SUM(C86:I86)</f>
        <v>25</v>
      </c>
      <c r="L86" s="99">
        <v>5</v>
      </c>
      <c r="M86" s="52"/>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3"/>
  <sheetViews>
    <sheetView workbookViewId="0">
      <selection activeCell="U28" sqref="U28"/>
    </sheetView>
  </sheetViews>
  <sheetFormatPr defaultRowHeight="15" x14ac:dyDescent="0.25"/>
  <sheetData>
    <row r="1" spans="1:16" ht="18" x14ac:dyDescent="0.25">
      <c r="A1" s="5" t="s">
        <v>127</v>
      </c>
      <c r="B1" s="5"/>
      <c r="C1" s="5"/>
      <c r="D1" s="5"/>
      <c r="E1" s="5"/>
      <c r="F1" s="5"/>
      <c r="G1" s="5"/>
      <c r="H1" s="5"/>
      <c r="I1" s="5"/>
      <c r="J1" s="5"/>
      <c r="K1" s="5"/>
      <c r="L1" s="5"/>
      <c r="M1" s="5"/>
      <c r="N1" s="5"/>
      <c r="O1" s="5"/>
      <c r="P1" s="5"/>
    </row>
    <row r="3" spans="1:16" x14ac:dyDescent="0.25">
      <c r="A3" s="6" t="s">
        <v>74</v>
      </c>
      <c r="B3" s="6"/>
      <c r="C3" s="6"/>
      <c r="D3" s="6"/>
      <c r="E3" s="6"/>
      <c r="F3" s="6"/>
      <c r="G3" s="6"/>
      <c r="H3" s="6"/>
      <c r="I3" s="6"/>
      <c r="J3" s="6"/>
      <c r="K3" s="6"/>
      <c r="L3" s="6"/>
      <c r="M3" s="6"/>
      <c r="N3" s="6"/>
      <c r="O3" s="6"/>
      <c r="P3" s="6"/>
    </row>
    <row r="4" spans="1:16" x14ac:dyDescent="0.25">
      <c r="A4" s="6"/>
      <c r="B4" s="6"/>
      <c r="C4" s="6"/>
      <c r="D4" s="6"/>
      <c r="E4" s="6"/>
      <c r="F4" s="6"/>
      <c r="G4" s="6"/>
      <c r="H4" s="6"/>
      <c r="I4" s="6"/>
      <c r="J4" s="6"/>
      <c r="K4" s="6"/>
      <c r="L4" s="6"/>
      <c r="M4" s="6"/>
      <c r="N4" s="6"/>
      <c r="O4" s="6"/>
      <c r="P4" s="6"/>
    </row>
    <row r="5" spans="1:16" x14ac:dyDescent="0.25">
      <c r="A5" s="14" t="s">
        <v>75</v>
      </c>
      <c r="C5" s="15"/>
    </row>
    <row r="6" spans="1:16" ht="39" x14ac:dyDescent="0.25">
      <c r="A6" s="101" t="s">
        <v>81</v>
      </c>
      <c r="B6" s="102"/>
      <c r="C6" s="103" t="s">
        <v>128</v>
      </c>
      <c r="D6" s="104" t="s">
        <v>129</v>
      </c>
      <c r="E6" s="105" t="s">
        <v>130</v>
      </c>
      <c r="F6" s="102" t="s">
        <v>131</v>
      </c>
      <c r="G6" s="105" t="s">
        <v>132</v>
      </c>
      <c r="H6" s="105" t="s">
        <v>133</v>
      </c>
      <c r="I6" s="106" t="s">
        <v>134</v>
      </c>
      <c r="J6" s="106" t="s">
        <v>135</v>
      </c>
      <c r="K6" s="106" t="s">
        <v>136</v>
      </c>
      <c r="L6" s="103" t="s">
        <v>137</v>
      </c>
      <c r="M6" s="107" t="s">
        <v>138</v>
      </c>
      <c r="N6" s="107" t="s">
        <v>139</v>
      </c>
      <c r="O6" s="101" t="s">
        <v>140</v>
      </c>
      <c r="P6" s="103" t="s">
        <v>141</v>
      </c>
    </row>
    <row r="7" spans="1:16" ht="15.75" x14ac:dyDescent="0.25">
      <c r="A7" s="108" t="s">
        <v>20</v>
      </c>
      <c r="B7" s="109"/>
      <c r="C7" s="110">
        <v>39</v>
      </c>
      <c r="D7" s="110">
        <v>15</v>
      </c>
      <c r="E7" s="110">
        <v>0</v>
      </c>
      <c r="F7" s="110">
        <v>18</v>
      </c>
      <c r="G7" s="110">
        <v>7</v>
      </c>
      <c r="H7" s="110">
        <v>15</v>
      </c>
      <c r="I7" s="110">
        <v>22</v>
      </c>
      <c r="J7" s="110">
        <v>16</v>
      </c>
      <c r="K7" s="111">
        <v>0</v>
      </c>
      <c r="L7" s="110">
        <v>53</v>
      </c>
      <c r="M7" s="110">
        <v>185</v>
      </c>
      <c r="N7" s="112">
        <v>1</v>
      </c>
      <c r="O7" s="113">
        <v>26.428571428571427</v>
      </c>
      <c r="P7" s="111">
        <v>2</v>
      </c>
    </row>
    <row r="8" spans="1:16" ht="15.75" x14ac:dyDescent="0.25">
      <c r="A8" s="108" t="s">
        <v>11</v>
      </c>
      <c r="B8" s="109"/>
      <c r="C8" s="110">
        <v>43</v>
      </c>
      <c r="D8" s="110">
        <v>37</v>
      </c>
      <c r="E8" s="110">
        <v>9</v>
      </c>
      <c r="F8" s="110">
        <v>0</v>
      </c>
      <c r="G8" s="111">
        <v>14</v>
      </c>
      <c r="H8" s="110">
        <v>14</v>
      </c>
      <c r="I8" s="110">
        <v>0</v>
      </c>
      <c r="J8" s="110">
        <v>0</v>
      </c>
      <c r="K8" s="110">
        <v>25</v>
      </c>
      <c r="L8" s="110">
        <v>0</v>
      </c>
      <c r="M8" s="110">
        <v>142</v>
      </c>
      <c r="N8" s="112">
        <v>2</v>
      </c>
      <c r="O8" s="113">
        <v>23.666666666666668</v>
      </c>
      <c r="P8" s="111">
        <v>3</v>
      </c>
    </row>
    <row r="9" spans="1:16" ht="15.75" x14ac:dyDescent="0.25">
      <c r="A9" s="108" t="s">
        <v>13</v>
      </c>
      <c r="B9" s="109"/>
      <c r="C9" s="110">
        <v>25</v>
      </c>
      <c r="D9" s="110">
        <v>5</v>
      </c>
      <c r="E9" s="110">
        <v>0</v>
      </c>
      <c r="F9" s="110">
        <v>18</v>
      </c>
      <c r="G9" s="111">
        <v>12</v>
      </c>
      <c r="H9" s="110">
        <v>5</v>
      </c>
      <c r="I9" s="110">
        <v>23</v>
      </c>
      <c r="J9" s="110">
        <v>0</v>
      </c>
      <c r="K9" s="111">
        <v>0</v>
      </c>
      <c r="L9" s="110">
        <v>45</v>
      </c>
      <c r="M9" s="110">
        <v>133</v>
      </c>
      <c r="N9" s="112">
        <v>3</v>
      </c>
      <c r="O9" s="113">
        <v>19</v>
      </c>
      <c r="P9" s="111">
        <v>8</v>
      </c>
    </row>
    <row r="10" spans="1:16" ht="15.75" x14ac:dyDescent="0.25">
      <c r="A10" s="108" t="s">
        <v>90</v>
      </c>
      <c r="B10" s="109"/>
      <c r="C10" s="110">
        <v>29</v>
      </c>
      <c r="D10" s="110">
        <v>0</v>
      </c>
      <c r="E10" s="110">
        <v>0</v>
      </c>
      <c r="F10" s="110">
        <v>30</v>
      </c>
      <c r="G10" s="111">
        <v>0</v>
      </c>
      <c r="H10" s="110">
        <v>0</v>
      </c>
      <c r="I10" s="110">
        <v>17</v>
      </c>
      <c r="J10" s="110">
        <v>16</v>
      </c>
      <c r="K10" s="111">
        <v>0</v>
      </c>
      <c r="L10" s="110">
        <v>35</v>
      </c>
      <c r="M10" s="110">
        <v>127</v>
      </c>
      <c r="N10" s="112">
        <v>4</v>
      </c>
      <c r="O10" s="113">
        <v>31.75</v>
      </c>
      <c r="P10" s="111">
        <v>4</v>
      </c>
    </row>
    <row r="11" spans="1:16" ht="15.75" x14ac:dyDescent="0.25">
      <c r="A11" s="108" t="s">
        <v>17</v>
      </c>
      <c r="B11" s="109"/>
      <c r="C11" s="110">
        <v>30</v>
      </c>
      <c r="D11" s="110">
        <v>0</v>
      </c>
      <c r="E11" s="110">
        <v>0</v>
      </c>
      <c r="F11" s="110">
        <v>12</v>
      </c>
      <c r="G11" s="111">
        <v>0</v>
      </c>
      <c r="H11" s="110">
        <v>0</v>
      </c>
      <c r="I11" s="110">
        <v>21</v>
      </c>
      <c r="J11" s="110">
        <v>15</v>
      </c>
      <c r="K11" s="111">
        <v>0</v>
      </c>
      <c r="L11" s="110">
        <v>45</v>
      </c>
      <c r="M11" s="110">
        <v>123</v>
      </c>
      <c r="N11" s="112">
        <v>5</v>
      </c>
      <c r="O11" s="113">
        <v>30.75</v>
      </c>
      <c r="P11" s="111">
        <v>7</v>
      </c>
    </row>
    <row r="12" spans="1:16" ht="15.75" x14ac:dyDescent="0.25">
      <c r="A12" s="108" t="s">
        <v>104</v>
      </c>
      <c r="B12" s="109"/>
      <c r="C12" s="111">
        <v>0</v>
      </c>
      <c r="D12" s="110">
        <v>41</v>
      </c>
      <c r="E12" s="110">
        <v>0</v>
      </c>
      <c r="F12" s="111">
        <v>0</v>
      </c>
      <c r="G12" s="110">
        <v>16</v>
      </c>
      <c r="H12" s="110">
        <v>24</v>
      </c>
      <c r="I12" s="110">
        <v>0</v>
      </c>
      <c r="J12" s="110">
        <v>0</v>
      </c>
      <c r="K12" s="110">
        <v>30</v>
      </c>
      <c r="L12" s="111">
        <v>0</v>
      </c>
      <c r="M12" s="110">
        <v>111</v>
      </c>
      <c r="N12" s="112">
        <v>6</v>
      </c>
      <c r="O12" s="113">
        <v>27.75</v>
      </c>
      <c r="P12" s="111">
        <v>12</v>
      </c>
    </row>
    <row r="13" spans="1:16" ht="15.75" x14ac:dyDescent="0.25">
      <c r="A13" s="108" t="s">
        <v>92</v>
      </c>
      <c r="B13" s="109"/>
      <c r="C13" s="110">
        <v>19</v>
      </c>
      <c r="D13" s="110">
        <v>0</v>
      </c>
      <c r="E13" s="110">
        <v>0</v>
      </c>
      <c r="F13" s="110">
        <v>24</v>
      </c>
      <c r="G13" s="111">
        <v>0</v>
      </c>
      <c r="H13" s="110">
        <v>0</v>
      </c>
      <c r="I13" s="110">
        <v>21</v>
      </c>
      <c r="J13" s="110">
        <v>0</v>
      </c>
      <c r="K13" s="111">
        <v>0</v>
      </c>
      <c r="L13" s="110">
        <v>45</v>
      </c>
      <c r="M13" s="110">
        <v>109</v>
      </c>
      <c r="N13" s="112">
        <v>7</v>
      </c>
      <c r="O13" s="113">
        <v>27.25</v>
      </c>
      <c r="P13" s="111">
        <v>6</v>
      </c>
    </row>
    <row r="14" spans="1:16" ht="15.75" x14ac:dyDescent="0.25">
      <c r="A14" s="108" t="s">
        <v>36</v>
      </c>
      <c r="B14" s="109"/>
      <c r="C14" s="110">
        <v>0</v>
      </c>
      <c r="D14" s="110">
        <v>9</v>
      </c>
      <c r="E14" s="110">
        <v>3</v>
      </c>
      <c r="F14" s="110">
        <v>7</v>
      </c>
      <c r="G14" s="110">
        <v>7</v>
      </c>
      <c r="H14" s="110">
        <v>11</v>
      </c>
      <c r="I14" s="110">
        <v>0</v>
      </c>
      <c r="J14" s="110">
        <v>4</v>
      </c>
      <c r="K14" s="110">
        <v>17</v>
      </c>
      <c r="L14" s="110">
        <v>40</v>
      </c>
      <c r="M14" s="110">
        <v>98</v>
      </c>
      <c r="N14" s="112">
        <v>8</v>
      </c>
      <c r="O14" s="113">
        <v>14</v>
      </c>
      <c r="P14" s="111">
        <v>9</v>
      </c>
    </row>
    <row r="15" spans="1:16" ht="15.75" x14ac:dyDescent="0.25">
      <c r="A15" s="108" t="s">
        <v>98</v>
      </c>
      <c r="B15" s="109"/>
      <c r="C15" s="110">
        <v>45</v>
      </c>
      <c r="D15" s="110">
        <v>0</v>
      </c>
      <c r="E15" s="110">
        <v>0</v>
      </c>
      <c r="F15" s="111">
        <v>0</v>
      </c>
      <c r="G15" s="111">
        <v>0</v>
      </c>
      <c r="H15" s="110">
        <v>0</v>
      </c>
      <c r="I15" s="110">
        <v>28</v>
      </c>
      <c r="J15" s="110">
        <v>15</v>
      </c>
      <c r="K15" s="111">
        <v>0</v>
      </c>
      <c r="L15" s="111">
        <v>0</v>
      </c>
      <c r="M15" s="110">
        <v>88</v>
      </c>
      <c r="N15" s="112">
        <v>9</v>
      </c>
      <c r="O15" s="113">
        <v>44</v>
      </c>
      <c r="P15" s="111">
        <v>11</v>
      </c>
    </row>
    <row r="16" spans="1:16" ht="15.75" x14ac:dyDescent="0.25">
      <c r="A16" s="108" t="s">
        <v>142</v>
      </c>
      <c r="B16" s="109"/>
      <c r="C16" s="110">
        <v>0</v>
      </c>
      <c r="D16" s="110">
        <v>0</v>
      </c>
      <c r="E16" s="110">
        <v>2</v>
      </c>
      <c r="F16" s="111">
        <v>0</v>
      </c>
      <c r="G16" s="111">
        <v>25</v>
      </c>
      <c r="H16" s="110">
        <v>28</v>
      </c>
      <c r="I16" s="110">
        <v>0</v>
      </c>
      <c r="J16" s="110">
        <v>0</v>
      </c>
      <c r="K16" s="110">
        <v>31</v>
      </c>
      <c r="L16" s="111">
        <v>0</v>
      </c>
      <c r="M16" s="110">
        <v>86</v>
      </c>
      <c r="N16" s="112">
        <v>10</v>
      </c>
      <c r="O16" s="113">
        <v>21.5</v>
      </c>
      <c r="P16" s="111">
        <v>16</v>
      </c>
    </row>
    <row r="17" spans="1:16" ht="15.75" x14ac:dyDescent="0.25">
      <c r="A17" s="108" t="s">
        <v>91</v>
      </c>
      <c r="B17" s="109"/>
      <c r="C17" s="110">
        <v>0</v>
      </c>
      <c r="D17" s="110">
        <v>39</v>
      </c>
      <c r="E17" s="110">
        <v>8</v>
      </c>
      <c r="F17" s="110">
        <v>9</v>
      </c>
      <c r="G17" s="114">
        <v>0</v>
      </c>
      <c r="H17" s="114">
        <v>0</v>
      </c>
      <c r="I17" s="114">
        <v>0</v>
      </c>
      <c r="J17" s="114">
        <v>0</v>
      </c>
      <c r="K17" s="114">
        <v>0</v>
      </c>
      <c r="L17" s="114">
        <v>0</v>
      </c>
      <c r="M17" s="110">
        <v>56</v>
      </c>
      <c r="N17" s="112">
        <v>11</v>
      </c>
      <c r="O17" s="113">
        <v>18.666666666666668</v>
      </c>
      <c r="P17" s="111">
        <v>1</v>
      </c>
    </row>
    <row r="18" spans="1:16" ht="15.75" x14ac:dyDescent="0.25">
      <c r="A18" s="108" t="s">
        <v>109</v>
      </c>
      <c r="B18" s="109"/>
      <c r="C18" s="111">
        <v>0</v>
      </c>
      <c r="D18" s="111">
        <v>36</v>
      </c>
      <c r="E18" s="110">
        <v>0</v>
      </c>
      <c r="F18" s="111">
        <v>0</v>
      </c>
      <c r="G18" s="110">
        <v>20</v>
      </c>
      <c r="H18" s="110">
        <v>0</v>
      </c>
      <c r="I18" s="110">
        <v>0</v>
      </c>
      <c r="J18" s="110">
        <v>0</v>
      </c>
      <c r="K18" s="111">
        <v>0</v>
      </c>
      <c r="L18" s="111">
        <v>0</v>
      </c>
      <c r="M18" s="110">
        <v>56</v>
      </c>
      <c r="N18" s="112">
        <v>11</v>
      </c>
      <c r="O18" s="113">
        <v>28</v>
      </c>
      <c r="P18" s="111">
        <v>23</v>
      </c>
    </row>
    <row r="19" spans="1:16" ht="15.75" x14ac:dyDescent="0.25">
      <c r="A19" s="108" t="s">
        <v>101</v>
      </c>
      <c r="B19" s="109"/>
      <c r="C19" s="110">
        <v>31</v>
      </c>
      <c r="D19" s="110">
        <v>0</v>
      </c>
      <c r="E19" s="110">
        <v>0</v>
      </c>
      <c r="F19" s="110">
        <v>6</v>
      </c>
      <c r="G19" s="111">
        <v>0</v>
      </c>
      <c r="H19" s="110">
        <v>0</v>
      </c>
      <c r="I19" s="110">
        <v>11</v>
      </c>
      <c r="J19" s="110">
        <v>7</v>
      </c>
      <c r="K19" s="111">
        <v>0</v>
      </c>
      <c r="L19" s="111">
        <v>0</v>
      </c>
      <c r="M19" s="110">
        <v>55</v>
      </c>
      <c r="N19" s="112">
        <v>13</v>
      </c>
      <c r="O19" s="113">
        <v>18.333333333333332</v>
      </c>
      <c r="P19" s="111">
        <v>15</v>
      </c>
    </row>
    <row r="20" spans="1:16" ht="15.75" x14ac:dyDescent="0.25">
      <c r="A20" s="115" t="s">
        <v>143</v>
      </c>
      <c r="B20" s="109"/>
      <c r="C20" s="111">
        <v>0</v>
      </c>
      <c r="D20" s="111">
        <v>0</v>
      </c>
      <c r="E20" s="110">
        <v>0</v>
      </c>
      <c r="F20" s="111">
        <v>25</v>
      </c>
      <c r="G20" s="111">
        <v>0</v>
      </c>
      <c r="H20" s="110">
        <v>0</v>
      </c>
      <c r="I20" s="111">
        <v>12</v>
      </c>
      <c r="J20" s="111">
        <v>16</v>
      </c>
      <c r="K20" s="111">
        <v>0</v>
      </c>
      <c r="L20" s="111">
        <v>0</v>
      </c>
      <c r="M20" s="110">
        <v>53</v>
      </c>
      <c r="N20" s="112">
        <v>14</v>
      </c>
      <c r="O20" s="113">
        <v>26.5</v>
      </c>
      <c r="P20" s="111">
        <v>0</v>
      </c>
    </row>
    <row r="21" spans="1:16" ht="15.75" x14ac:dyDescent="0.25">
      <c r="A21" s="115" t="s">
        <v>144</v>
      </c>
      <c r="B21" s="109"/>
      <c r="C21" s="111">
        <v>0</v>
      </c>
      <c r="D21" s="111">
        <v>5</v>
      </c>
      <c r="E21" s="110">
        <v>0</v>
      </c>
      <c r="F21" s="111">
        <v>0</v>
      </c>
      <c r="G21" s="111">
        <v>12</v>
      </c>
      <c r="H21" s="110">
        <v>5</v>
      </c>
      <c r="I21" s="110">
        <v>0</v>
      </c>
      <c r="J21" s="110">
        <v>0</v>
      </c>
      <c r="K21" s="110">
        <v>23</v>
      </c>
      <c r="L21" s="111">
        <v>0</v>
      </c>
      <c r="M21" s="110">
        <v>45</v>
      </c>
      <c r="N21" s="112">
        <v>15</v>
      </c>
      <c r="O21" s="113">
        <v>11.25</v>
      </c>
      <c r="P21" s="111">
        <v>0</v>
      </c>
    </row>
    <row r="22" spans="1:16" ht="15.75" x14ac:dyDescent="0.25">
      <c r="A22" s="108" t="s">
        <v>96</v>
      </c>
      <c r="B22" s="109"/>
      <c r="C22" s="110">
        <v>18</v>
      </c>
      <c r="D22" s="110">
        <v>0</v>
      </c>
      <c r="E22" s="110">
        <v>0</v>
      </c>
      <c r="F22" s="110">
        <v>22</v>
      </c>
      <c r="G22" s="111">
        <v>0</v>
      </c>
      <c r="H22" s="110">
        <v>0</v>
      </c>
      <c r="I22" s="110">
        <v>0</v>
      </c>
      <c r="J22" s="110">
        <v>0</v>
      </c>
      <c r="K22" s="111">
        <v>0</v>
      </c>
      <c r="L22" s="110">
        <v>0</v>
      </c>
      <c r="M22" s="110">
        <v>40</v>
      </c>
      <c r="N22" s="112">
        <v>16</v>
      </c>
      <c r="O22" s="113">
        <v>20</v>
      </c>
      <c r="P22" s="111">
        <v>16</v>
      </c>
    </row>
    <row r="23" spans="1:16" ht="15.75" x14ac:dyDescent="0.25">
      <c r="A23" s="108" t="s">
        <v>97</v>
      </c>
      <c r="B23" s="109"/>
      <c r="C23" s="110">
        <v>0</v>
      </c>
      <c r="D23" s="110">
        <v>18</v>
      </c>
      <c r="E23" s="110">
        <v>5</v>
      </c>
      <c r="F23" s="111">
        <v>0</v>
      </c>
      <c r="G23" s="110">
        <v>15</v>
      </c>
      <c r="H23" s="110">
        <v>0</v>
      </c>
      <c r="I23" s="110">
        <v>0</v>
      </c>
      <c r="J23" s="110">
        <v>0</v>
      </c>
      <c r="K23" s="111">
        <v>0</v>
      </c>
      <c r="L23" s="111">
        <v>0</v>
      </c>
      <c r="M23" s="110">
        <v>38</v>
      </c>
      <c r="N23" s="112">
        <v>17</v>
      </c>
      <c r="O23" s="113">
        <v>12.666666666666666</v>
      </c>
      <c r="P23" s="111">
        <v>10</v>
      </c>
    </row>
    <row r="24" spans="1:16" ht="15.75" x14ac:dyDescent="0.25">
      <c r="A24" s="115" t="s">
        <v>145</v>
      </c>
      <c r="B24" s="109"/>
      <c r="C24" s="111">
        <v>30</v>
      </c>
      <c r="D24" s="111">
        <v>0</v>
      </c>
      <c r="E24" s="110">
        <v>0</v>
      </c>
      <c r="F24" s="111">
        <v>7</v>
      </c>
      <c r="G24" s="111">
        <v>0</v>
      </c>
      <c r="H24" s="110">
        <v>0</v>
      </c>
      <c r="I24" s="110">
        <v>0</v>
      </c>
      <c r="J24" s="110">
        <v>0</v>
      </c>
      <c r="K24" s="111">
        <v>0</v>
      </c>
      <c r="L24" s="111">
        <v>0</v>
      </c>
      <c r="M24" s="110">
        <v>37</v>
      </c>
      <c r="N24" s="112">
        <v>18</v>
      </c>
      <c r="O24" s="113">
        <v>18.5</v>
      </c>
      <c r="P24" s="111">
        <v>0</v>
      </c>
    </row>
    <row r="25" spans="1:16" ht="15.75" x14ac:dyDescent="0.25">
      <c r="A25" s="115" t="s">
        <v>24</v>
      </c>
      <c r="B25" s="109"/>
      <c r="C25" s="111">
        <v>0</v>
      </c>
      <c r="D25" s="111">
        <v>5</v>
      </c>
      <c r="E25" s="110">
        <v>0</v>
      </c>
      <c r="F25" s="111">
        <v>0</v>
      </c>
      <c r="G25" s="111">
        <v>0</v>
      </c>
      <c r="H25" s="110">
        <v>10</v>
      </c>
      <c r="I25" s="110">
        <v>0</v>
      </c>
      <c r="J25" s="110">
        <v>0</v>
      </c>
      <c r="K25" s="110">
        <v>18</v>
      </c>
      <c r="L25" s="111">
        <v>0</v>
      </c>
      <c r="M25" s="110">
        <v>33</v>
      </c>
      <c r="N25" s="112">
        <v>19</v>
      </c>
      <c r="O25" s="113">
        <v>11</v>
      </c>
      <c r="P25" s="111">
        <v>0</v>
      </c>
    </row>
    <row r="26" spans="1:16" ht="15.75" x14ac:dyDescent="0.25">
      <c r="A26" s="115" t="s">
        <v>146</v>
      </c>
      <c r="B26" s="109"/>
      <c r="C26" s="111">
        <v>5</v>
      </c>
      <c r="D26" s="111">
        <v>0</v>
      </c>
      <c r="E26" s="110">
        <v>0</v>
      </c>
      <c r="F26" s="111">
        <v>7</v>
      </c>
      <c r="G26" s="111">
        <v>0</v>
      </c>
      <c r="H26" s="110">
        <v>0</v>
      </c>
      <c r="I26" s="110">
        <v>0</v>
      </c>
      <c r="J26" s="110">
        <v>0</v>
      </c>
      <c r="K26" s="111">
        <v>0</v>
      </c>
      <c r="L26" s="111">
        <v>21</v>
      </c>
      <c r="M26" s="110">
        <v>33</v>
      </c>
      <c r="N26" s="112">
        <v>19</v>
      </c>
      <c r="O26" s="113">
        <v>11</v>
      </c>
      <c r="P26" s="111">
        <v>0</v>
      </c>
    </row>
    <row r="27" spans="1:16" ht="15.75" x14ac:dyDescent="0.25">
      <c r="A27" s="115" t="s">
        <v>147</v>
      </c>
      <c r="B27" s="109"/>
      <c r="C27" s="111">
        <v>0</v>
      </c>
      <c r="D27" s="111">
        <v>0</v>
      </c>
      <c r="E27" s="110">
        <v>0</v>
      </c>
      <c r="F27" s="111">
        <v>11</v>
      </c>
      <c r="G27" s="111">
        <v>0</v>
      </c>
      <c r="H27" s="110">
        <v>0</v>
      </c>
      <c r="I27" s="110">
        <v>0</v>
      </c>
      <c r="J27" s="110">
        <v>0</v>
      </c>
      <c r="K27" s="111">
        <v>0</v>
      </c>
      <c r="L27" s="111">
        <v>17</v>
      </c>
      <c r="M27" s="110">
        <v>28</v>
      </c>
      <c r="N27" s="112">
        <v>21</v>
      </c>
      <c r="O27" s="113">
        <v>14</v>
      </c>
      <c r="P27" s="111">
        <v>0</v>
      </c>
    </row>
    <row r="28" spans="1:16" ht="15.75" x14ac:dyDescent="0.25">
      <c r="A28" s="115" t="s">
        <v>148</v>
      </c>
      <c r="B28" s="109"/>
      <c r="C28" s="111">
        <v>0</v>
      </c>
      <c r="D28" s="111">
        <v>10</v>
      </c>
      <c r="E28" s="110">
        <v>0</v>
      </c>
      <c r="F28" s="111">
        <v>0</v>
      </c>
      <c r="G28" s="111">
        <v>0</v>
      </c>
      <c r="H28" s="110">
        <v>8</v>
      </c>
      <c r="I28" s="110">
        <v>0</v>
      </c>
      <c r="J28" s="110">
        <v>0</v>
      </c>
      <c r="K28" s="110">
        <v>6</v>
      </c>
      <c r="L28" s="111">
        <v>0</v>
      </c>
      <c r="M28" s="110">
        <v>24</v>
      </c>
      <c r="N28" s="112">
        <v>22</v>
      </c>
      <c r="O28" s="113">
        <v>8</v>
      </c>
      <c r="P28" s="111">
        <v>0</v>
      </c>
    </row>
    <row r="29" spans="1:16" ht="15.75" x14ac:dyDescent="0.25">
      <c r="A29" s="108" t="s">
        <v>149</v>
      </c>
      <c r="B29" s="109"/>
      <c r="C29" s="111">
        <v>0</v>
      </c>
      <c r="D29" s="110">
        <v>7</v>
      </c>
      <c r="E29" s="110">
        <v>0</v>
      </c>
      <c r="F29" s="111">
        <v>0</v>
      </c>
      <c r="G29" s="110">
        <v>0</v>
      </c>
      <c r="H29" s="110">
        <v>0</v>
      </c>
      <c r="I29" s="110">
        <v>0</v>
      </c>
      <c r="J29" s="110">
        <v>0</v>
      </c>
      <c r="K29" s="110">
        <v>16</v>
      </c>
      <c r="L29" s="111">
        <v>0</v>
      </c>
      <c r="M29" s="110">
        <v>23</v>
      </c>
      <c r="N29" s="112">
        <v>23</v>
      </c>
      <c r="O29" s="113">
        <v>11.5</v>
      </c>
      <c r="P29" s="111">
        <v>22</v>
      </c>
    </row>
    <row r="30" spans="1:16" ht="15.75" x14ac:dyDescent="0.25">
      <c r="A30" s="108" t="s">
        <v>102</v>
      </c>
      <c r="B30" s="109"/>
      <c r="C30" s="111">
        <v>0</v>
      </c>
      <c r="D30" s="110">
        <v>0</v>
      </c>
      <c r="E30" s="110">
        <v>0</v>
      </c>
      <c r="F30" s="110">
        <v>17</v>
      </c>
      <c r="G30" s="111">
        <v>0</v>
      </c>
      <c r="H30" s="110">
        <v>0</v>
      </c>
      <c r="I30" s="110">
        <v>4</v>
      </c>
      <c r="J30" s="110">
        <v>0</v>
      </c>
      <c r="K30" s="111">
        <v>0</v>
      </c>
      <c r="L30" s="111">
        <v>0</v>
      </c>
      <c r="M30" s="110">
        <v>21</v>
      </c>
      <c r="N30" s="112">
        <v>24</v>
      </c>
      <c r="O30" s="113">
        <v>10.5</v>
      </c>
      <c r="P30" s="111">
        <v>13</v>
      </c>
    </row>
    <row r="31" spans="1:16" ht="15.75" x14ac:dyDescent="0.25">
      <c r="A31" s="115" t="s">
        <v>113</v>
      </c>
      <c r="B31" s="109"/>
      <c r="C31" s="111">
        <v>0</v>
      </c>
      <c r="D31" s="111">
        <v>0</v>
      </c>
      <c r="E31" s="110">
        <v>0</v>
      </c>
      <c r="F31" s="111">
        <v>0</v>
      </c>
      <c r="G31" s="111">
        <v>0</v>
      </c>
      <c r="H31" s="110">
        <v>0</v>
      </c>
      <c r="I31" s="111">
        <v>7</v>
      </c>
      <c r="J31" s="111">
        <v>12</v>
      </c>
      <c r="K31" s="111">
        <v>0</v>
      </c>
      <c r="L31" s="111">
        <v>0</v>
      </c>
      <c r="M31" s="110">
        <v>19</v>
      </c>
      <c r="N31" s="112">
        <v>25</v>
      </c>
      <c r="O31" s="113">
        <v>19</v>
      </c>
      <c r="P31" s="111">
        <v>25</v>
      </c>
    </row>
    <row r="32" spans="1:16" ht="15.75" x14ac:dyDescent="0.25">
      <c r="A32" s="108" t="s">
        <v>93</v>
      </c>
      <c r="B32" s="109"/>
      <c r="C32" s="110">
        <v>12</v>
      </c>
      <c r="D32" s="110">
        <v>6</v>
      </c>
      <c r="E32" s="110">
        <v>0</v>
      </c>
      <c r="F32" s="110">
        <v>0</v>
      </c>
      <c r="G32" s="111">
        <v>0</v>
      </c>
      <c r="H32" s="110">
        <v>0</v>
      </c>
      <c r="I32" s="110">
        <v>0</v>
      </c>
      <c r="J32" s="110">
        <v>0</v>
      </c>
      <c r="K32" s="111">
        <v>0</v>
      </c>
      <c r="L32" s="110">
        <v>0</v>
      </c>
      <c r="M32" s="110">
        <v>18</v>
      </c>
      <c r="N32" s="112">
        <v>26</v>
      </c>
      <c r="O32" s="113">
        <v>9</v>
      </c>
      <c r="P32" s="111">
        <v>5</v>
      </c>
    </row>
    <row r="33" spans="1:16" ht="15.75" x14ac:dyDescent="0.25">
      <c r="A33" s="115" t="s">
        <v>150</v>
      </c>
      <c r="B33" s="109"/>
      <c r="C33" s="111">
        <v>0</v>
      </c>
      <c r="D33" s="110">
        <v>0</v>
      </c>
      <c r="E33" s="110">
        <v>0</v>
      </c>
      <c r="F33" s="111">
        <v>0</v>
      </c>
      <c r="G33" s="111">
        <v>0</v>
      </c>
      <c r="H33" s="110">
        <v>18</v>
      </c>
      <c r="I33" s="110">
        <v>0</v>
      </c>
      <c r="J33" s="110">
        <v>0</v>
      </c>
      <c r="K33" s="111">
        <v>0</v>
      </c>
      <c r="L33" s="111">
        <v>0</v>
      </c>
      <c r="M33" s="110">
        <v>18</v>
      </c>
      <c r="N33" s="112">
        <v>26</v>
      </c>
      <c r="O33" s="113">
        <v>18</v>
      </c>
      <c r="P33" s="111">
        <v>20</v>
      </c>
    </row>
    <row r="34" spans="1:16" ht="15.75" x14ac:dyDescent="0.25">
      <c r="A34" s="115" t="s">
        <v>110</v>
      </c>
      <c r="B34" s="109"/>
      <c r="C34" s="111">
        <v>0</v>
      </c>
      <c r="D34" s="111">
        <v>8</v>
      </c>
      <c r="E34" s="110">
        <v>0</v>
      </c>
      <c r="F34" s="111">
        <v>0</v>
      </c>
      <c r="G34" s="111">
        <v>3</v>
      </c>
      <c r="H34" s="110">
        <v>7</v>
      </c>
      <c r="I34" s="110">
        <v>0</v>
      </c>
      <c r="J34" s="110">
        <v>0</v>
      </c>
      <c r="K34" s="111">
        <v>0</v>
      </c>
      <c r="L34" s="111">
        <v>0</v>
      </c>
      <c r="M34" s="110">
        <v>18</v>
      </c>
      <c r="N34" s="112">
        <v>26</v>
      </c>
      <c r="O34" s="113">
        <v>6</v>
      </c>
      <c r="P34" s="111">
        <v>27</v>
      </c>
    </row>
    <row r="35" spans="1:16" ht="15.75" x14ac:dyDescent="0.25">
      <c r="A35" s="115" t="s">
        <v>151</v>
      </c>
      <c r="B35" s="109"/>
      <c r="C35" s="111">
        <v>0</v>
      </c>
      <c r="D35" s="111">
        <v>0</v>
      </c>
      <c r="E35" s="110">
        <v>0</v>
      </c>
      <c r="F35" s="111">
        <v>0</v>
      </c>
      <c r="G35" s="111">
        <v>10</v>
      </c>
      <c r="H35" s="110">
        <v>7</v>
      </c>
      <c r="I35" s="110">
        <v>0</v>
      </c>
      <c r="J35" s="110">
        <v>0</v>
      </c>
      <c r="K35" s="111">
        <v>0</v>
      </c>
      <c r="L35" s="111">
        <v>0</v>
      </c>
      <c r="M35" s="110">
        <v>17</v>
      </c>
      <c r="N35" s="112">
        <v>29</v>
      </c>
      <c r="O35" s="113">
        <v>8.5</v>
      </c>
      <c r="P35" s="111">
        <v>0</v>
      </c>
    </row>
    <row r="36" spans="1:16" ht="15.75" x14ac:dyDescent="0.25">
      <c r="A36" s="115" t="s">
        <v>152</v>
      </c>
      <c r="B36" s="109"/>
      <c r="C36" s="111">
        <v>0</v>
      </c>
      <c r="D36" s="111">
        <v>14</v>
      </c>
      <c r="E36" s="110">
        <v>0</v>
      </c>
      <c r="F36" s="111">
        <v>0</v>
      </c>
      <c r="G36" s="111">
        <v>0</v>
      </c>
      <c r="H36" s="110">
        <v>0</v>
      </c>
      <c r="I36" s="110">
        <v>0</v>
      </c>
      <c r="J36" s="110">
        <v>0</v>
      </c>
      <c r="K36" s="111">
        <v>0</v>
      </c>
      <c r="L36" s="111">
        <v>0</v>
      </c>
      <c r="M36" s="110">
        <v>14</v>
      </c>
      <c r="N36" s="112">
        <v>30</v>
      </c>
      <c r="O36" s="113">
        <v>14</v>
      </c>
      <c r="P36" s="111">
        <v>0</v>
      </c>
    </row>
    <row r="37" spans="1:16" ht="15.75" x14ac:dyDescent="0.25">
      <c r="A37" s="115" t="s">
        <v>153</v>
      </c>
      <c r="B37" s="109"/>
      <c r="C37" s="111">
        <v>0</v>
      </c>
      <c r="D37" s="111">
        <v>0</v>
      </c>
      <c r="E37" s="110">
        <v>0</v>
      </c>
      <c r="F37" s="111">
        <v>7</v>
      </c>
      <c r="G37" s="111">
        <v>0</v>
      </c>
      <c r="H37" s="110">
        <v>0</v>
      </c>
      <c r="I37" s="110">
        <v>0</v>
      </c>
      <c r="J37" s="110">
        <v>4</v>
      </c>
      <c r="K37" s="111">
        <v>0</v>
      </c>
      <c r="L37" s="111">
        <v>0</v>
      </c>
      <c r="M37" s="110">
        <v>11</v>
      </c>
      <c r="N37" s="112">
        <v>31</v>
      </c>
      <c r="O37" s="113">
        <v>11</v>
      </c>
      <c r="P37" s="111">
        <v>0</v>
      </c>
    </row>
    <row r="38" spans="1:16" ht="15.75" x14ac:dyDescent="0.25">
      <c r="A38" s="108" t="s">
        <v>154</v>
      </c>
      <c r="B38" s="109"/>
      <c r="C38" s="111">
        <v>0</v>
      </c>
      <c r="D38" s="110">
        <v>0</v>
      </c>
      <c r="E38" s="110">
        <v>10</v>
      </c>
      <c r="F38" s="111">
        <v>0</v>
      </c>
      <c r="G38" s="110">
        <v>0</v>
      </c>
      <c r="H38" s="110">
        <v>0</v>
      </c>
      <c r="I38" s="110">
        <v>0</v>
      </c>
      <c r="J38" s="110">
        <v>0</v>
      </c>
      <c r="K38" s="111">
        <v>0</v>
      </c>
      <c r="L38" s="111">
        <v>0</v>
      </c>
      <c r="M38" s="110">
        <v>10</v>
      </c>
      <c r="N38" s="112">
        <v>32</v>
      </c>
      <c r="O38" s="113">
        <v>10</v>
      </c>
      <c r="P38" s="111">
        <v>19</v>
      </c>
    </row>
    <row r="39" spans="1:16" ht="15.75" x14ac:dyDescent="0.25">
      <c r="A39" s="115" t="s">
        <v>155</v>
      </c>
      <c r="B39" s="109"/>
      <c r="C39" s="111">
        <v>0</v>
      </c>
      <c r="D39" s="111">
        <v>0</v>
      </c>
      <c r="E39" s="111">
        <v>0</v>
      </c>
      <c r="F39" s="111">
        <v>0</v>
      </c>
      <c r="G39" s="111">
        <v>0</v>
      </c>
      <c r="H39" s="111">
        <v>0</v>
      </c>
      <c r="I39" s="111">
        <v>0</v>
      </c>
      <c r="J39" s="111">
        <v>0</v>
      </c>
      <c r="K39" s="110">
        <v>9</v>
      </c>
      <c r="L39" s="111">
        <v>0</v>
      </c>
      <c r="M39" s="110">
        <v>9</v>
      </c>
      <c r="N39" s="112">
        <v>33</v>
      </c>
      <c r="O39" s="113">
        <v>9</v>
      </c>
      <c r="P39" s="111">
        <v>0</v>
      </c>
    </row>
    <row r="40" spans="1:16" ht="15.75" x14ac:dyDescent="0.25">
      <c r="A40" s="115" t="s">
        <v>156</v>
      </c>
      <c r="B40" s="109"/>
      <c r="C40" s="111">
        <v>0</v>
      </c>
      <c r="D40" s="111">
        <v>0</v>
      </c>
      <c r="E40" s="110">
        <v>0</v>
      </c>
      <c r="F40" s="111">
        <v>0</v>
      </c>
      <c r="G40" s="110">
        <v>9</v>
      </c>
      <c r="H40" s="110">
        <v>0</v>
      </c>
      <c r="I40" s="110">
        <v>0</v>
      </c>
      <c r="J40" s="110">
        <v>0</v>
      </c>
      <c r="K40" s="111">
        <v>0</v>
      </c>
      <c r="L40" s="111">
        <v>0</v>
      </c>
      <c r="M40" s="110">
        <v>9</v>
      </c>
      <c r="N40" s="112">
        <v>33</v>
      </c>
      <c r="O40" s="113">
        <v>9</v>
      </c>
      <c r="P40" s="111">
        <v>0</v>
      </c>
    </row>
    <row r="41" spans="1:16" ht="15.75" x14ac:dyDescent="0.25">
      <c r="A41" s="115" t="s">
        <v>37</v>
      </c>
      <c r="B41" s="109"/>
      <c r="C41" s="111">
        <v>0</v>
      </c>
      <c r="D41" s="111">
        <v>0</v>
      </c>
      <c r="E41" s="110">
        <v>0</v>
      </c>
      <c r="F41" s="111">
        <v>0</v>
      </c>
      <c r="G41" s="111">
        <v>4</v>
      </c>
      <c r="H41" s="110">
        <v>2</v>
      </c>
      <c r="I41" s="110">
        <v>0</v>
      </c>
      <c r="J41" s="110">
        <v>0</v>
      </c>
      <c r="K41" s="110">
        <v>3</v>
      </c>
      <c r="L41" s="111">
        <v>0</v>
      </c>
      <c r="M41" s="110">
        <v>9</v>
      </c>
      <c r="N41" s="112">
        <v>33</v>
      </c>
      <c r="O41" s="113">
        <v>3</v>
      </c>
      <c r="P41" s="111">
        <v>0</v>
      </c>
    </row>
    <row r="42" spans="1:16" ht="15.75" x14ac:dyDescent="0.25">
      <c r="A42" s="115" t="s">
        <v>157</v>
      </c>
      <c r="B42" s="109"/>
      <c r="C42" s="111">
        <v>0</v>
      </c>
      <c r="D42" s="111">
        <v>0</v>
      </c>
      <c r="E42" s="111">
        <v>8</v>
      </c>
      <c r="F42" s="111">
        <v>0</v>
      </c>
      <c r="G42" s="111">
        <v>0</v>
      </c>
      <c r="H42" s="110">
        <v>0</v>
      </c>
      <c r="I42" s="110">
        <v>0</v>
      </c>
      <c r="J42" s="110">
        <v>0</v>
      </c>
      <c r="K42" s="111">
        <v>0</v>
      </c>
      <c r="L42" s="111">
        <v>0</v>
      </c>
      <c r="M42" s="110">
        <v>8</v>
      </c>
      <c r="N42" s="112">
        <v>36</v>
      </c>
      <c r="O42" s="113">
        <v>8</v>
      </c>
      <c r="P42" s="111">
        <v>0</v>
      </c>
    </row>
    <row r="43" spans="1:16" ht="15.75" x14ac:dyDescent="0.25">
      <c r="A43" s="115" t="s">
        <v>158</v>
      </c>
      <c r="B43" s="109"/>
      <c r="C43" s="111">
        <v>0</v>
      </c>
      <c r="D43" s="111">
        <v>0</v>
      </c>
      <c r="E43" s="111">
        <v>8</v>
      </c>
      <c r="F43" s="111">
        <v>0</v>
      </c>
      <c r="G43" s="111">
        <v>0</v>
      </c>
      <c r="H43" s="110">
        <v>0</v>
      </c>
      <c r="I43" s="110">
        <v>0</v>
      </c>
      <c r="J43" s="110">
        <v>0</v>
      </c>
      <c r="K43" s="111">
        <v>0</v>
      </c>
      <c r="L43" s="111">
        <v>0</v>
      </c>
      <c r="M43" s="110">
        <v>8</v>
      </c>
      <c r="N43" s="112">
        <v>36</v>
      </c>
      <c r="O43" s="113">
        <v>8</v>
      </c>
      <c r="P43" s="111">
        <v>0</v>
      </c>
    </row>
    <row r="44" spans="1:16" ht="15.75" x14ac:dyDescent="0.25">
      <c r="A44" s="115" t="s">
        <v>159</v>
      </c>
      <c r="B44" s="109"/>
      <c r="C44" s="111">
        <v>0</v>
      </c>
      <c r="D44" s="111">
        <v>5</v>
      </c>
      <c r="E44" s="110">
        <v>0</v>
      </c>
      <c r="F44" s="111">
        <v>0</v>
      </c>
      <c r="G44" s="111">
        <v>1</v>
      </c>
      <c r="H44" s="110">
        <v>0</v>
      </c>
      <c r="I44" s="110">
        <v>0</v>
      </c>
      <c r="J44" s="110">
        <v>0</v>
      </c>
      <c r="K44" s="111">
        <v>0</v>
      </c>
      <c r="L44" s="111">
        <v>0</v>
      </c>
      <c r="M44" s="110">
        <v>6</v>
      </c>
      <c r="N44" s="112">
        <v>39</v>
      </c>
      <c r="O44" s="113">
        <v>3</v>
      </c>
      <c r="P44" s="111">
        <v>0</v>
      </c>
    </row>
    <row r="45" spans="1:16" ht="15.75" x14ac:dyDescent="0.25">
      <c r="A45" s="115" t="s">
        <v>160</v>
      </c>
      <c r="B45" s="109"/>
      <c r="C45" s="111">
        <v>0</v>
      </c>
      <c r="D45" s="111">
        <v>0</v>
      </c>
      <c r="E45" s="111">
        <v>0</v>
      </c>
      <c r="F45" s="111">
        <v>0</v>
      </c>
      <c r="G45" s="111">
        <v>0</v>
      </c>
      <c r="H45" s="111">
        <v>0</v>
      </c>
      <c r="I45" s="111">
        <v>0</v>
      </c>
      <c r="J45" s="111">
        <v>0</v>
      </c>
      <c r="K45" s="110">
        <v>6</v>
      </c>
      <c r="L45" s="111">
        <v>0</v>
      </c>
      <c r="M45" s="110">
        <v>6</v>
      </c>
      <c r="N45" s="112">
        <v>39</v>
      </c>
      <c r="O45" s="113">
        <v>6</v>
      </c>
      <c r="P45" s="111">
        <v>0</v>
      </c>
    </row>
    <row r="46" spans="1:16" ht="15.75" x14ac:dyDescent="0.25">
      <c r="A46" s="115" t="s">
        <v>115</v>
      </c>
      <c r="B46" s="109"/>
      <c r="C46" s="111">
        <v>0</v>
      </c>
      <c r="D46" s="111">
        <v>0</v>
      </c>
      <c r="E46" s="110">
        <v>0</v>
      </c>
      <c r="F46" s="111">
        <v>0</v>
      </c>
      <c r="G46" s="111">
        <v>0</v>
      </c>
      <c r="H46" s="110">
        <v>0</v>
      </c>
      <c r="I46" s="111">
        <v>2</v>
      </c>
      <c r="J46" s="111">
        <v>4</v>
      </c>
      <c r="K46" s="111">
        <v>0</v>
      </c>
      <c r="L46" s="111">
        <v>0</v>
      </c>
      <c r="M46" s="110">
        <v>6</v>
      </c>
      <c r="N46" s="112">
        <v>39</v>
      </c>
      <c r="O46" s="113">
        <v>6</v>
      </c>
      <c r="P46" s="111">
        <v>31</v>
      </c>
    </row>
    <row r="47" spans="1:16" ht="15.75" x14ac:dyDescent="0.25">
      <c r="A47" s="115" t="s">
        <v>161</v>
      </c>
      <c r="B47" s="109"/>
      <c r="C47" s="111">
        <v>0</v>
      </c>
      <c r="D47" s="111">
        <v>0</v>
      </c>
      <c r="E47" s="111">
        <v>5</v>
      </c>
      <c r="F47" s="111">
        <v>0</v>
      </c>
      <c r="G47" s="111">
        <v>0</v>
      </c>
      <c r="H47" s="110">
        <v>0</v>
      </c>
      <c r="I47" s="110">
        <v>0</v>
      </c>
      <c r="J47" s="110">
        <v>0</v>
      </c>
      <c r="K47" s="111">
        <v>0</v>
      </c>
      <c r="L47" s="111">
        <v>0</v>
      </c>
      <c r="M47" s="110">
        <v>5</v>
      </c>
      <c r="N47" s="112">
        <v>42</v>
      </c>
      <c r="O47" s="113">
        <v>5</v>
      </c>
      <c r="P47" s="111">
        <v>0</v>
      </c>
    </row>
    <row r="48" spans="1:16" ht="15.75" x14ac:dyDescent="0.25">
      <c r="A48" s="115" t="s">
        <v>162</v>
      </c>
      <c r="B48" s="109"/>
      <c r="C48" s="111">
        <v>0</v>
      </c>
      <c r="D48" s="111">
        <v>0</v>
      </c>
      <c r="E48" s="110">
        <v>0</v>
      </c>
      <c r="F48" s="111">
        <v>4</v>
      </c>
      <c r="G48" s="111">
        <v>0</v>
      </c>
      <c r="H48" s="110">
        <v>0</v>
      </c>
      <c r="I48" s="110">
        <v>0</v>
      </c>
      <c r="J48" s="110">
        <v>1</v>
      </c>
      <c r="K48" s="111">
        <v>0</v>
      </c>
      <c r="L48" s="111">
        <v>0</v>
      </c>
      <c r="M48" s="110">
        <v>5</v>
      </c>
      <c r="N48" s="112">
        <v>42</v>
      </c>
      <c r="O48" s="113">
        <v>5</v>
      </c>
      <c r="P48" s="111">
        <v>0</v>
      </c>
    </row>
    <row r="49" spans="1:16" ht="15.75" x14ac:dyDescent="0.25">
      <c r="A49" s="115" t="s">
        <v>14</v>
      </c>
      <c r="B49" s="109"/>
      <c r="C49" s="111">
        <v>0</v>
      </c>
      <c r="D49" s="111">
        <v>0</v>
      </c>
      <c r="E49" s="110">
        <v>0</v>
      </c>
      <c r="F49" s="111">
        <v>0</v>
      </c>
      <c r="G49" s="111">
        <v>0</v>
      </c>
      <c r="H49" s="110">
        <v>4</v>
      </c>
      <c r="I49" s="110">
        <v>0</v>
      </c>
      <c r="J49" s="110">
        <v>0</v>
      </c>
      <c r="K49" s="111">
        <v>0</v>
      </c>
      <c r="L49" s="111">
        <v>0</v>
      </c>
      <c r="M49" s="110">
        <v>4</v>
      </c>
      <c r="N49" s="112">
        <v>44</v>
      </c>
      <c r="O49" s="113">
        <v>4</v>
      </c>
      <c r="P49" s="111">
        <v>0</v>
      </c>
    </row>
    <row r="50" spans="1:16" ht="15.75" x14ac:dyDescent="0.25">
      <c r="A50" s="115" t="s">
        <v>163</v>
      </c>
      <c r="B50" s="109"/>
      <c r="C50" s="111">
        <v>0</v>
      </c>
      <c r="D50" s="111">
        <v>0</v>
      </c>
      <c r="E50" s="110">
        <v>0</v>
      </c>
      <c r="F50" s="111">
        <v>0</v>
      </c>
      <c r="G50" s="110">
        <v>4</v>
      </c>
      <c r="H50" s="110">
        <v>0</v>
      </c>
      <c r="I50" s="110">
        <v>0</v>
      </c>
      <c r="J50" s="110">
        <v>0</v>
      </c>
      <c r="K50" s="111">
        <v>0</v>
      </c>
      <c r="L50" s="111">
        <v>0</v>
      </c>
      <c r="M50" s="110">
        <v>4</v>
      </c>
      <c r="N50" s="112">
        <v>44</v>
      </c>
      <c r="O50" s="113">
        <v>4</v>
      </c>
      <c r="P50" s="111">
        <v>0</v>
      </c>
    </row>
    <row r="51" spans="1:16" ht="15.75" x14ac:dyDescent="0.25">
      <c r="A51" s="115" t="s">
        <v>164</v>
      </c>
      <c r="B51" s="109"/>
      <c r="C51" s="111">
        <v>0</v>
      </c>
      <c r="D51" s="111">
        <v>0</v>
      </c>
      <c r="E51" s="110">
        <v>0</v>
      </c>
      <c r="F51" s="111">
        <v>0</v>
      </c>
      <c r="G51" s="110">
        <v>4</v>
      </c>
      <c r="H51" s="110">
        <v>0</v>
      </c>
      <c r="I51" s="110">
        <v>0</v>
      </c>
      <c r="J51" s="110">
        <v>0</v>
      </c>
      <c r="K51" s="111">
        <v>0</v>
      </c>
      <c r="L51" s="111">
        <v>0</v>
      </c>
      <c r="M51" s="110">
        <v>4</v>
      </c>
      <c r="N51" s="112">
        <v>44</v>
      </c>
      <c r="O51" s="113">
        <v>4</v>
      </c>
      <c r="P51" s="111">
        <v>0</v>
      </c>
    </row>
    <row r="52" spans="1:16" ht="15.75" x14ac:dyDescent="0.25">
      <c r="A52" s="115" t="s">
        <v>165</v>
      </c>
      <c r="B52" s="109"/>
      <c r="C52" s="111">
        <v>0</v>
      </c>
      <c r="D52" s="111">
        <v>3</v>
      </c>
      <c r="E52" s="110">
        <v>0</v>
      </c>
      <c r="F52" s="111">
        <v>0</v>
      </c>
      <c r="G52" s="111">
        <v>0</v>
      </c>
      <c r="H52" s="110">
        <v>0</v>
      </c>
      <c r="I52" s="110">
        <v>0</v>
      </c>
      <c r="J52" s="110">
        <v>0</v>
      </c>
      <c r="K52" s="111">
        <v>0</v>
      </c>
      <c r="L52" s="111">
        <v>0</v>
      </c>
      <c r="M52" s="110">
        <v>3</v>
      </c>
      <c r="N52" s="112">
        <v>47</v>
      </c>
      <c r="O52" s="113">
        <v>3</v>
      </c>
      <c r="P52" s="111">
        <v>0</v>
      </c>
    </row>
    <row r="53" spans="1:16" ht="15.75" x14ac:dyDescent="0.25">
      <c r="A53" s="115" t="s">
        <v>166</v>
      </c>
      <c r="B53" s="109"/>
      <c r="C53" s="111">
        <v>0</v>
      </c>
      <c r="D53" s="111">
        <v>0</v>
      </c>
      <c r="E53" s="110">
        <v>0</v>
      </c>
      <c r="F53" s="111">
        <v>0</v>
      </c>
      <c r="G53" s="110">
        <v>3</v>
      </c>
      <c r="H53" s="110">
        <v>0</v>
      </c>
      <c r="I53" s="110">
        <v>0</v>
      </c>
      <c r="J53" s="110">
        <v>0</v>
      </c>
      <c r="K53" s="111">
        <v>0</v>
      </c>
      <c r="L53" s="111">
        <v>0</v>
      </c>
      <c r="M53" s="110">
        <v>3</v>
      </c>
      <c r="N53" s="112">
        <v>47</v>
      </c>
      <c r="O53" s="113">
        <v>3</v>
      </c>
      <c r="P53" s="111">
        <v>0</v>
      </c>
    </row>
    <row r="54" spans="1:16" ht="15.75" x14ac:dyDescent="0.25">
      <c r="A54" s="115" t="s">
        <v>167</v>
      </c>
      <c r="B54" s="109"/>
      <c r="C54" s="111">
        <v>0</v>
      </c>
      <c r="D54" s="111">
        <v>0</v>
      </c>
      <c r="E54" s="110">
        <v>0</v>
      </c>
      <c r="F54" s="111">
        <v>0</v>
      </c>
      <c r="G54" s="111">
        <v>2</v>
      </c>
      <c r="H54" s="110">
        <v>1</v>
      </c>
      <c r="I54" s="110">
        <v>0</v>
      </c>
      <c r="J54" s="110">
        <v>0</v>
      </c>
      <c r="K54" s="111">
        <v>0</v>
      </c>
      <c r="L54" s="111">
        <v>0</v>
      </c>
      <c r="M54" s="110">
        <v>3</v>
      </c>
      <c r="N54" s="112">
        <v>47</v>
      </c>
      <c r="O54" s="113">
        <v>1.5</v>
      </c>
      <c r="P54" s="111">
        <v>0</v>
      </c>
    </row>
    <row r="55" spans="1:16" ht="15.75" x14ac:dyDescent="0.25">
      <c r="A55" s="108" t="s">
        <v>100</v>
      </c>
      <c r="B55" s="109"/>
      <c r="C55" s="110">
        <v>0</v>
      </c>
      <c r="D55" s="110">
        <v>0</v>
      </c>
      <c r="E55" s="110">
        <v>1</v>
      </c>
      <c r="F55" s="111">
        <v>0</v>
      </c>
      <c r="G55" s="111">
        <v>2</v>
      </c>
      <c r="H55" s="110">
        <v>0</v>
      </c>
      <c r="I55" s="110">
        <v>0</v>
      </c>
      <c r="J55" s="110">
        <v>0</v>
      </c>
      <c r="K55" s="111">
        <v>0</v>
      </c>
      <c r="L55" s="111">
        <v>0</v>
      </c>
      <c r="M55" s="110">
        <v>3</v>
      </c>
      <c r="N55" s="112">
        <v>47</v>
      </c>
      <c r="O55" s="113">
        <v>1.5</v>
      </c>
      <c r="P55" s="111">
        <v>27</v>
      </c>
    </row>
    <row r="56" spans="1:16" ht="15.75" x14ac:dyDescent="0.25">
      <c r="A56" s="115" t="s">
        <v>168</v>
      </c>
      <c r="B56" s="109"/>
      <c r="C56" s="111">
        <v>0</v>
      </c>
      <c r="D56" s="111">
        <v>0</v>
      </c>
      <c r="E56" s="111">
        <v>0</v>
      </c>
      <c r="F56" s="111">
        <v>0</v>
      </c>
      <c r="G56" s="111">
        <v>0</v>
      </c>
      <c r="H56" s="111">
        <v>0</v>
      </c>
      <c r="I56" s="111">
        <v>0</v>
      </c>
      <c r="J56" s="111">
        <v>0</v>
      </c>
      <c r="K56" s="110">
        <v>2</v>
      </c>
      <c r="L56" s="111">
        <v>0</v>
      </c>
      <c r="M56" s="110">
        <v>2</v>
      </c>
      <c r="N56" s="112">
        <v>51</v>
      </c>
      <c r="O56" s="113">
        <v>2</v>
      </c>
      <c r="P56" s="111">
        <v>0</v>
      </c>
    </row>
    <row r="57" spans="1:16" ht="15.75" x14ac:dyDescent="0.25">
      <c r="A57" s="115" t="s">
        <v>26</v>
      </c>
      <c r="B57" s="109"/>
      <c r="C57" s="111">
        <v>0</v>
      </c>
      <c r="D57" s="111">
        <v>0</v>
      </c>
      <c r="E57" s="110">
        <v>0</v>
      </c>
      <c r="F57" s="111">
        <v>0</v>
      </c>
      <c r="G57" s="111">
        <v>0</v>
      </c>
      <c r="H57" s="110">
        <v>0</v>
      </c>
      <c r="I57" s="111">
        <v>2</v>
      </c>
      <c r="J57" s="111">
        <v>0</v>
      </c>
      <c r="K57" s="111">
        <v>0</v>
      </c>
      <c r="L57" s="111">
        <v>0</v>
      </c>
      <c r="M57" s="110">
        <v>2</v>
      </c>
      <c r="N57" s="112">
        <v>51</v>
      </c>
      <c r="O57" s="113">
        <v>2</v>
      </c>
      <c r="P57" s="111">
        <v>26</v>
      </c>
    </row>
    <row r="58" spans="1:16" ht="15.75" x14ac:dyDescent="0.25">
      <c r="A58" s="108" t="s">
        <v>103</v>
      </c>
      <c r="B58" s="109"/>
      <c r="C58" s="111">
        <v>0</v>
      </c>
      <c r="D58" s="110">
        <v>0</v>
      </c>
      <c r="E58" s="110">
        <v>0</v>
      </c>
      <c r="F58" s="111">
        <v>0</v>
      </c>
      <c r="G58" s="111">
        <v>0</v>
      </c>
      <c r="H58" s="110">
        <v>0</v>
      </c>
      <c r="I58" s="110">
        <v>0</v>
      </c>
      <c r="J58" s="110">
        <v>0</v>
      </c>
      <c r="K58" s="111">
        <v>0</v>
      </c>
      <c r="L58" s="111">
        <v>0</v>
      </c>
      <c r="M58" s="110">
        <v>0</v>
      </c>
      <c r="N58" s="112">
        <v>53</v>
      </c>
      <c r="O58" s="113">
        <v>0</v>
      </c>
      <c r="P58" s="111">
        <v>18</v>
      </c>
    </row>
    <row r="59" spans="1:16" ht="15.75" x14ac:dyDescent="0.25">
      <c r="A59" s="115" t="s">
        <v>114</v>
      </c>
      <c r="B59" s="109"/>
      <c r="C59" s="111">
        <v>0</v>
      </c>
      <c r="D59" s="111">
        <v>0</v>
      </c>
      <c r="E59" s="110">
        <v>0</v>
      </c>
      <c r="F59" s="111">
        <v>0</v>
      </c>
      <c r="G59" s="111">
        <v>0</v>
      </c>
      <c r="H59" s="110">
        <v>0</v>
      </c>
      <c r="I59" s="110">
        <v>0</v>
      </c>
      <c r="J59" s="110">
        <v>0</v>
      </c>
      <c r="K59" s="111">
        <v>0</v>
      </c>
      <c r="L59" s="111">
        <v>0</v>
      </c>
      <c r="M59" s="110">
        <v>0</v>
      </c>
      <c r="N59" s="112">
        <v>53</v>
      </c>
      <c r="O59" s="113">
        <v>0</v>
      </c>
      <c r="P59" s="111">
        <v>21</v>
      </c>
    </row>
    <row r="60" spans="1:16" ht="15.75" x14ac:dyDescent="0.25">
      <c r="A60" s="115" t="s">
        <v>108</v>
      </c>
      <c r="B60" s="109"/>
      <c r="C60" s="111">
        <v>0</v>
      </c>
      <c r="D60" s="111">
        <v>0</v>
      </c>
      <c r="E60" s="110">
        <v>0</v>
      </c>
      <c r="F60" s="111">
        <v>0</v>
      </c>
      <c r="G60" s="111">
        <v>0</v>
      </c>
      <c r="H60" s="110">
        <v>0</v>
      </c>
      <c r="I60" s="110">
        <v>0</v>
      </c>
      <c r="J60" s="110">
        <v>0</v>
      </c>
      <c r="K60" s="111">
        <v>0</v>
      </c>
      <c r="L60" s="111">
        <v>0</v>
      </c>
      <c r="M60" s="110">
        <v>0</v>
      </c>
      <c r="N60" s="112">
        <v>53</v>
      </c>
      <c r="O60" s="113">
        <v>0</v>
      </c>
      <c r="P60" s="111">
        <v>24</v>
      </c>
    </row>
    <row r="61" spans="1:16" ht="15.75" x14ac:dyDescent="0.25">
      <c r="A61" s="108" t="s">
        <v>111</v>
      </c>
      <c r="B61" s="109"/>
      <c r="C61" s="111">
        <v>0</v>
      </c>
      <c r="D61" s="111">
        <v>0</v>
      </c>
      <c r="E61" s="110">
        <v>0</v>
      </c>
      <c r="F61" s="111">
        <v>0</v>
      </c>
      <c r="G61" s="110">
        <v>0</v>
      </c>
      <c r="H61" s="110">
        <v>0</v>
      </c>
      <c r="I61" s="110">
        <v>0</v>
      </c>
      <c r="J61" s="110">
        <v>0</v>
      </c>
      <c r="K61" s="111">
        <v>0</v>
      </c>
      <c r="L61" s="111">
        <v>0</v>
      </c>
      <c r="M61" s="110">
        <v>0</v>
      </c>
      <c r="N61" s="112">
        <v>53</v>
      </c>
      <c r="O61" s="113">
        <v>0</v>
      </c>
      <c r="P61" s="111">
        <v>27</v>
      </c>
    </row>
    <row r="62" spans="1:16" ht="15.75" x14ac:dyDescent="0.25">
      <c r="A62" s="115" t="s">
        <v>112</v>
      </c>
      <c r="B62" s="109"/>
      <c r="C62" s="111">
        <v>0</v>
      </c>
      <c r="D62" s="111">
        <v>0</v>
      </c>
      <c r="E62" s="110">
        <v>0</v>
      </c>
      <c r="F62" s="111">
        <v>0</v>
      </c>
      <c r="G62" s="111">
        <v>0</v>
      </c>
      <c r="H62" s="110">
        <v>0</v>
      </c>
      <c r="I62" s="110">
        <v>0</v>
      </c>
      <c r="J62" s="110">
        <v>0</v>
      </c>
      <c r="K62" s="111">
        <v>0</v>
      </c>
      <c r="L62" s="111">
        <v>0</v>
      </c>
      <c r="M62" s="110">
        <v>0</v>
      </c>
      <c r="N62" s="112">
        <v>53</v>
      </c>
      <c r="O62" s="113">
        <v>0</v>
      </c>
      <c r="P62" s="111">
        <v>30</v>
      </c>
    </row>
    <row r="63" spans="1:16" x14ac:dyDescent="0.25">
      <c r="A63" s="72"/>
      <c r="B63" s="54"/>
      <c r="C63" s="73"/>
      <c r="D63" s="73"/>
      <c r="E63" s="73"/>
      <c r="F63" s="73"/>
      <c r="G63" s="73"/>
      <c r="H63" s="61"/>
      <c r="I63" s="61"/>
      <c r="J63" s="61"/>
      <c r="K63" s="61"/>
      <c r="L63" s="73"/>
      <c r="M63" s="61"/>
      <c r="N63" s="116"/>
      <c r="O63" s="117"/>
    </row>
    <row r="64" spans="1:16" x14ac:dyDescent="0.25">
      <c r="A64" s="74" t="s">
        <v>116</v>
      </c>
      <c r="B64" s="2"/>
      <c r="C64" s="2"/>
      <c r="D64" s="2"/>
      <c r="E64" s="2"/>
      <c r="F64" s="4"/>
      <c r="G64" s="2"/>
      <c r="H64" s="2"/>
      <c r="I64" s="2"/>
      <c r="J64" s="2"/>
      <c r="K64" s="2"/>
      <c r="L64" s="2"/>
      <c r="M64" s="2"/>
      <c r="N64" s="118"/>
      <c r="P64" s="119"/>
    </row>
    <row r="65" spans="1:16" x14ac:dyDescent="0.25">
      <c r="A65" s="74" t="s">
        <v>117</v>
      </c>
      <c r="B65" s="2"/>
      <c r="C65" s="2"/>
      <c r="D65" s="2"/>
      <c r="E65" s="2"/>
      <c r="F65" s="4"/>
      <c r="G65" s="2"/>
      <c r="H65" s="2"/>
      <c r="I65" s="2"/>
      <c r="J65" s="2"/>
      <c r="K65" s="2"/>
      <c r="L65" s="2"/>
      <c r="M65" s="2"/>
      <c r="N65" s="118"/>
      <c r="P65" s="120"/>
    </row>
    <row r="66" spans="1:16" ht="64.5" x14ac:dyDescent="0.25">
      <c r="A66" s="121"/>
      <c r="B66" s="122"/>
      <c r="C66" s="123" t="s">
        <v>169</v>
      </c>
      <c r="D66" s="124" t="s">
        <v>170</v>
      </c>
      <c r="E66" s="125" t="s">
        <v>84</v>
      </c>
      <c r="F66" s="126" t="s">
        <v>82</v>
      </c>
      <c r="G66" s="127" t="s">
        <v>85</v>
      </c>
      <c r="H66" s="127" t="s">
        <v>86</v>
      </c>
      <c r="I66" s="127" t="s">
        <v>171</v>
      </c>
      <c r="J66" s="127"/>
      <c r="K66" s="127" t="s">
        <v>170</v>
      </c>
      <c r="L66" s="127" t="s">
        <v>82</v>
      </c>
      <c r="M66" s="128" t="s">
        <v>78</v>
      </c>
      <c r="N66" s="129" t="s">
        <v>79</v>
      </c>
      <c r="O66" s="130" t="s">
        <v>172</v>
      </c>
      <c r="P66" s="131" t="s">
        <v>173</v>
      </c>
    </row>
    <row r="67" spans="1:16" x14ac:dyDescent="0.25">
      <c r="A67" s="132" t="s">
        <v>81</v>
      </c>
      <c r="B67" s="133"/>
      <c r="C67" s="134" t="s">
        <v>174</v>
      </c>
      <c r="D67" s="135">
        <v>40664</v>
      </c>
      <c r="E67" s="136">
        <v>40664</v>
      </c>
      <c r="F67" s="137" t="s">
        <v>175</v>
      </c>
      <c r="G67" s="136" t="s">
        <v>176</v>
      </c>
      <c r="H67" s="136" t="s">
        <v>177</v>
      </c>
      <c r="I67" s="138">
        <v>40756</v>
      </c>
      <c r="J67" s="138"/>
      <c r="K67" s="138" t="s">
        <v>178</v>
      </c>
      <c r="L67" s="134" t="s">
        <v>179</v>
      </c>
      <c r="M67" s="139" t="s">
        <v>88</v>
      </c>
      <c r="N67" s="140">
        <v>2011</v>
      </c>
      <c r="O67" s="141">
        <v>2011</v>
      </c>
      <c r="P67" s="142"/>
    </row>
    <row r="68" spans="1:16" x14ac:dyDescent="0.25">
      <c r="A68" s="65"/>
      <c r="B68" s="37"/>
      <c r="C68" s="63"/>
      <c r="D68" s="89"/>
      <c r="E68" s="63"/>
      <c r="F68" s="90"/>
      <c r="G68" s="63"/>
      <c r="H68" s="42"/>
      <c r="I68" s="40"/>
      <c r="J68" s="40"/>
      <c r="K68" s="40"/>
      <c r="L68" s="91"/>
      <c r="M68" s="40"/>
      <c r="N68" s="92"/>
      <c r="O68" s="44"/>
      <c r="P68" s="143"/>
    </row>
    <row r="69" spans="1:16" x14ac:dyDescent="0.25">
      <c r="A69" s="93" t="s">
        <v>121</v>
      </c>
      <c r="B69" s="46"/>
      <c r="C69" s="94"/>
      <c r="D69" s="95"/>
      <c r="E69" s="96"/>
      <c r="F69" s="97"/>
      <c r="G69" s="94"/>
      <c r="H69" s="50"/>
      <c r="I69" s="47"/>
      <c r="J69" s="47"/>
      <c r="K69" s="47"/>
      <c r="L69" s="98"/>
      <c r="M69" s="47">
        <v>0</v>
      </c>
      <c r="N69" s="99"/>
      <c r="O69" s="52"/>
      <c r="P69" s="144">
        <v>4</v>
      </c>
    </row>
    <row r="70" spans="1:16" x14ac:dyDescent="0.25">
      <c r="A70" s="53"/>
      <c r="B70" s="54"/>
      <c r="C70" s="41"/>
      <c r="D70" s="89"/>
      <c r="E70" s="41"/>
      <c r="F70" s="100"/>
      <c r="G70" s="41"/>
      <c r="H70" s="42"/>
      <c r="I70" s="145"/>
      <c r="J70" s="145"/>
      <c r="K70" s="145"/>
      <c r="L70" s="61"/>
      <c r="M70" s="40"/>
      <c r="N70" s="92"/>
      <c r="O70" s="58"/>
      <c r="P70" s="143"/>
    </row>
    <row r="71" spans="1:16" x14ac:dyDescent="0.25">
      <c r="A71" s="93" t="s">
        <v>122</v>
      </c>
      <c r="B71" s="46"/>
      <c r="C71" s="94"/>
      <c r="D71" s="95"/>
      <c r="E71" s="94"/>
      <c r="F71" s="97"/>
      <c r="G71" s="94"/>
      <c r="H71" s="50"/>
      <c r="I71" s="47"/>
      <c r="J71" s="47"/>
      <c r="K71" s="47"/>
      <c r="L71" s="98"/>
      <c r="M71" s="47">
        <v>0</v>
      </c>
      <c r="N71" s="99"/>
      <c r="O71" s="58"/>
      <c r="P71" s="144">
        <v>1</v>
      </c>
    </row>
    <row r="72" spans="1:16" x14ac:dyDescent="0.25">
      <c r="A72" s="53"/>
      <c r="B72" s="54"/>
      <c r="C72" s="41"/>
      <c r="D72" s="89"/>
      <c r="E72" s="41"/>
      <c r="F72" s="100"/>
      <c r="G72" s="41"/>
      <c r="H72" s="42"/>
      <c r="I72" s="145"/>
      <c r="J72" s="145"/>
      <c r="K72" s="145"/>
      <c r="L72" s="61"/>
      <c r="M72" s="40"/>
      <c r="N72" s="92"/>
      <c r="O72" s="44"/>
      <c r="P72" s="143"/>
    </row>
    <row r="73" spans="1:16" x14ac:dyDescent="0.25">
      <c r="A73" s="93" t="s">
        <v>123</v>
      </c>
      <c r="B73" s="46"/>
      <c r="C73" s="94"/>
      <c r="D73" s="95"/>
      <c r="E73" s="94"/>
      <c r="F73" s="97"/>
      <c r="G73" s="94"/>
      <c r="H73" s="50"/>
      <c r="I73" s="47"/>
      <c r="J73" s="47"/>
      <c r="K73" s="47"/>
      <c r="L73" s="98"/>
      <c r="M73" s="47">
        <v>0</v>
      </c>
      <c r="N73" s="99"/>
      <c r="O73" s="52"/>
      <c r="P73" s="144">
        <v>3</v>
      </c>
    </row>
    <row r="74" spans="1:16" x14ac:dyDescent="0.25">
      <c r="A74" s="65"/>
      <c r="B74" s="54"/>
      <c r="C74" s="41"/>
      <c r="D74" s="89"/>
      <c r="E74" s="41"/>
      <c r="F74" s="100"/>
      <c r="G74" s="41"/>
      <c r="H74" s="42"/>
      <c r="I74" s="145"/>
      <c r="J74" s="145"/>
      <c r="K74" s="145"/>
      <c r="L74" s="61"/>
      <c r="M74" s="40"/>
      <c r="N74" s="92"/>
      <c r="O74" s="58"/>
      <c r="P74" s="143"/>
    </row>
    <row r="75" spans="1:16" x14ac:dyDescent="0.25">
      <c r="A75" s="93" t="s">
        <v>124</v>
      </c>
      <c r="B75" s="46"/>
      <c r="C75" s="94"/>
      <c r="D75" s="95"/>
      <c r="E75" s="94"/>
      <c r="F75" s="97"/>
      <c r="G75" s="94"/>
      <c r="H75" s="50"/>
      <c r="I75" s="47"/>
      <c r="J75" s="47"/>
      <c r="K75" s="47"/>
      <c r="L75" s="98"/>
      <c r="M75" s="47">
        <v>0</v>
      </c>
      <c r="N75" s="99"/>
      <c r="O75" s="52"/>
      <c r="P75" s="144">
        <v>2</v>
      </c>
    </row>
    <row r="76" spans="1:16" x14ac:dyDescent="0.25">
      <c r="A76" s="53"/>
      <c r="B76" s="54"/>
      <c r="C76" s="41"/>
      <c r="D76" s="89"/>
      <c r="E76" s="41"/>
      <c r="F76" s="100"/>
      <c r="G76" s="41"/>
      <c r="H76" s="42"/>
      <c r="I76" s="145"/>
      <c r="J76" s="145"/>
      <c r="K76" s="145"/>
      <c r="L76" s="61"/>
      <c r="M76" s="40"/>
      <c r="N76" s="92"/>
      <c r="O76" s="44"/>
      <c r="P76" s="143"/>
    </row>
    <row r="77" spans="1:16" x14ac:dyDescent="0.25">
      <c r="A77" s="93" t="s">
        <v>125</v>
      </c>
      <c r="B77" s="46"/>
      <c r="C77" s="94"/>
      <c r="D77" s="95"/>
      <c r="E77" s="94"/>
      <c r="F77" s="97"/>
      <c r="G77" s="94"/>
      <c r="H77" s="50"/>
      <c r="I77" s="47"/>
      <c r="J77" s="47"/>
      <c r="K77" s="47"/>
      <c r="L77" s="98"/>
      <c r="M77" s="47">
        <v>0</v>
      </c>
      <c r="N77" s="99"/>
      <c r="O77" s="52"/>
      <c r="P77" s="144">
        <v>6</v>
      </c>
    </row>
    <row r="78" spans="1:16" x14ac:dyDescent="0.25">
      <c r="A78" s="65"/>
      <c r="B78" s="54"/>
      <c r="C78" s="41"/>
      <c r="D78" s="89"/>
      <c r="E78" s="41"/>
      <c r="F78" s="100"/>
      <c r="G78" s="41"/>
      <c r="H78" s="42"/>
      <c r="I78" s="145"/>
      <c r="J78" s="145"/>
      <c r="K78" s="145"/>
      <c r="L78" s="61"/>
      <c r="M78" s="40"/>
      <c r="N78" s="92"/>
      <c r="O78" s="58"/>
      <c r="P78" s="143"/>
    </row>
    <row r="79" spans="1:16" x14ac:dyDescent="0.25">
      <c r="A79" s="93" t="s">
        <v>126</v>
      </c>
      <c r="B79" s="46"/>
      <c r="C79" s="94"/>
      <c r="D79" s="95"/>
      <c r="E79" s="94"/>
      <c r="F79" s="97"/>
      <c r="G79" s="94"/>
      <c r="H79" s="50"/>
      <c r="I79" s="47"/>
      <c r="J79" s="47"/>
      <c r="K79" s="47"/>
      <c r="L79" s="98"/>
      <c r="M79" s="47">
        <v>0</v>
      </c>
      <c r="N79" s="99"/>
      <c r="O79" s="52"/>
      <c r="P79" s="144">
        <v>5</v>
      </c>
    </row>
    <row r="80" spans="1:16" x14ac:dyDescent="0.25">
      <c r="A80" s="65"/>
      <c r="B80" s="54"/>
      <c r="C80" s="41"/>
      <c r="D80" s="89"/>
      <c r="E80" s="41"/>
      <c r="F80" s="100"/>
      <c r="G80" s="41"/>
      <c r="H80" s="42"/>
      <c r="I80" s="145"/>
      <c r="J80" s="145"/>
      <c r="K80" s="145"/>
      <c r="L80" s="61"/>
      <c r="M80" s="40"/>
      <c r="N80" s="92"/>
      <c r="O80" s="58"/>
      <c r="P80" s="143"/>
    </row>
    <row r="81" spans="1:16" x14ac:dyDescent="0.25">
      <c r="A81" s="93" t="s">
        <v>180</v>
      </c>
      <c r="B81" s="46"/>
      <c r="C81" s="94"/>
      <c r="D81" s="95"/>
      <c r="E81" s="94"/>
      <c r="F81" s="97"/>
      <c r="G81" s="94"/>
      <c r="H81" s="50"/>
      <c r="I81" s="47"/>
      <c r="J81" s="47"/>
      <c r="K81" s="47">
        <v>27</v>
      </c>
      <c r="L81" s="98"/>
      <c r="M81" s="47">
        <v>27</v>
      </c>
      <c r="N81" s="99"/>
      <c r="O81" s="52"/>
      <c r="P81" s="144"/>
    </row>
    <row r="82" spans="1:16" x14ac:dyDescent="0.25">
      <c r="A82" s="65"/>
      <c r="B82" s="54"/>
      <c r="C82" s="41"/>
      <c r="D82" s="89"/>
      <c r="E82" s="41"/>
      <c r="F82" s="100"/>
      <c r="G82" s="41"/>
      <c r="H82" s="42"/>
      <c r="I82" s="145"/>
      <c r="J82" s="145"/>
      <c r="K82" s="145"/>
      <c r="L82" s="61"/>
      <c r="M82" s="40"/>
      <c r="N82" s="92"/>
      <c r="O82" s="58"/>
      <c r="P82" s="143"/>
    </row>
    <row r="83" spans="1:16" x14ac:dyDescent="0.25">
      <c r="A83" s="93" t="s">
        <v>181</v>
      </c>
      <c r="B83" s="46"/>
      <c r="C83" s="94"/>
      <c r="D83" s="95"/>
      <c r="E83" s="94"/>
      <c r="F83" s="97"/>
      <c r="G83" s="94"/>
      <c r="H83" s="50"/>
      <c r="I83" s="47"/>
      <c r="J83" s="47"/>
      <c r="K83" s="47">
        <v>27</v>
      </c>
      <c r="L83" s="98"/>
      <c r="M83" s="47">
        <v>27</v>
      </c>
      <c r="N83" s="99"/>
      <c r="O83" s="52"/>
      <c r="P83" s="144"/>
    </row>
    <row r="84" spans="1:16" x14ac:dyDescent="0.25">
      <c r="A84" s="65"/>
      <c r="B84" s="54"/>
      <c r="C84" s="41"/>
      <c r="D84" s="89"/>
      <c r="E84" s="41"/>
      <c r="F84" s="100"/>
      <c r="G84" s="41"/>
      <c r="H84" s="42"/>
      <c r="I84" s="145"/>
      <c r="J84" s="145"/>
      <c r="K84" s="145"/>
      <c r="L84" s="61"/>
      <c r="M84" s="40"/>
      <c r="N84" s="92"/>
      <c r="O84" s="58"/>
      <c r="P84" s="143"/>
    </row>
    <row r="85" spans="1:16" x14ac:dyDescent="0.25">
      <c r="A85" s="93" t="s">
        <v>182</v>
      </c>
      <c r="B85" s="46"/>
      <c r="C85" s="94"/>
      <c r="D85" s="95"/>
      <c r="E85" s="94"/>
      <c r="F85" s="97"/>
      <c r="G85" s="94"/>
      <c r="H85" s="50"/>
      <c r="I85" s="47"/>
      <c r="J85" s="47"/>
      <c r="K85" s="47">
        <v>26</v>
      </c>
      <c r="L85" s="98"/>
      <c r="M85" s="47">
        <v>26</v>
      </c>
      <c r="N85" s="99"/>
      <c r="O85" s="52"/>
      <c r="P85" s="144"/>
    </row>
    <row r="86" spans="1:16" x14ac:dyDescent="0.25">
      <c r="A86" s="65"/>
      <c r="B86" s="54"/>
      <c r="C86" s="41"/>
      <c r="D86" s="89"/>
      <c r="E86" s="41"/>
      <c r="F86" s="100"/>
      <c r="G86" s="41"/>
      <c r="H86" s="42"/>
      <c r="I86" s="145"/>
      <c r="J86" s="145"/>
      <c r="K86" s="145"/>
      <c r="L86" s="61"/>
      <c r="M86" s="40"/>
      <c r="N86" s="92"/>
      <c r="O86" s="58"/>
      <c r="P86" s="143"/>
    </row>
    <row r="87" spans="1:16" x14ac:dyDescent="0.25">
      <c r="A87" s="93" t="s">
        <v>183</v>
      </c>
      <c r="B87" s="46"/>
      <c r="C87" s="94"/>
      <c r="D87" s="95"/>
      <c r="E87" s="94"/>
      <c r="F87" s="97"/>
      <c r="G87" s="94"/>
      <c r="H87" s="50"/>
      <c r="I87" s="47"/>
      <c r="J87" s="47"/>
      <c r="K87" s="47">
        <v>22</v>
      </c>
      <c r="L87" s="98"/>
      <c r="M87" s="47">
        <v>22</v>
      </c>
      <c r="N87" s="99"/>
      <c r="O87" s="52"/>
      <c r="P87" s="144"/>
    </row>
    <row r="88" spans="1:16" x14ac:dyDescent="0.25">
      <c r="A88" s="65"/>
      <c r="B88" s="54"/>
      <c r="C88" s="41"/>
      <c r="D88" s="89"/>
      <c r="E88" s="41"/>
      <c r="F88" s="100"/>
      <c r="G88" s="41"/>
      <c r="H88" s="42"/>
      <c r="I88" s="145"/>
      <c r="J88" s="145"/>
      <c r="K88" s="145"/>
      <c r="L88" s="61"/>
      <c r="M88" s="40"/>
      <c r="N88" s="92"/>
      <c r="O88" s="58"/>
      <c r="P88" s="143"/>
    </row>
    <row r="89" spans="1:16" x14ac:dyDescent="0.25">
      <c r="A89" s="93"/>
      <c r="B89" s="46"/>
      <c r="C89" s="94"/>
      <c r="D89" s="95"/>
      <c r="E89" s="94"/>
      <c r="F89" s="97"/>
      <c r="G89" s="94"/>
      <c r="H89" s="50"/>
      <c r="I89" s="47"/>
      <c r="J89" s="47"/>
      <c r="K89" s="47"/>
      <c r="L89" s="98"/>
      <c r="M89" s="47">
        <v>0</v>
      </c>
      <c r="N89" s="99"/>
      <c r="O89" s="52"/>
      <c r="P89" s="144"/>
    </row>
    <row r="90" spans="1:16" x14ac:dyDescent="0.25">
      <c r="A90" s="65"/>
      <c r="B90" s="54"/>
      <c r="C90" s="41"/>
      <c r="D90" s="89"/>
      <c r="E90" s="41"/>
      <c r="F90" s="100"/>
      <c r="G90" s="41"/>
      <c r="H90" s="42"/>
      <c r="I90" s="145"/>
      <c r="J90" s="145"/>
      <c r="K90" s="145"/>
      <c r="L90" s="61"/>
      <c r="M90" s="40"/>
      <c r="N90" s="92"/>
      <c r="O90" s="58"/>
      <c r="P90" s="143"/>
    </row>
    <row r="91" spans="1:16" x14ac:dyDescent="0.25">
      <c r="A91" s="93"/>
      <c r="B91" s="46"/>
      <c r="C91" s="94"/>
      <c r="D91" s="95"/>
      <c r="E91" s="94"/>
      <c r="F91" s="97"/>
      <c r="G91" s="94"/>
      <c r="H91" s="50"/>
      <c r="I91" s="47"/>
      <c r="J91" s="47"/>
      <c r="K91" s="47"/>
      <c r="L91" s="98"/>
      <c r="M91" s="47">
        <v>0</v>
      </c>
      <c r="N91" s="99"/>
      <c r="O91" s="52"/>
      <c r="P91" s="144"/>
    </row>
    <row r="92" spans="1:16" x14ac:dyDescent="0.25">
      <c r="A92" s="65"/>
      <c r="B92" s="54"/>
      <c r="C92" s="41"/>
      <c r="D92" s="89"/>
      <c r="E92" s="41"/>
      <c r="F92" s="100"/>
      <c r="G92" s="41"/>
      <c r="H92" s="42"/>
      <c r="I92" s="145"/>
      <c r="J92" s="145"/>
      <c r="K92" s="145"/>
      <c r="L92" s="61"/>
      <c r="M92" s="40"/>
      <c r="N92" s="92"/>
      <c r="O92" s="58"/>
      <c r="P92" s="143"/>
    </row>
    <row r="93" spans="1:16" x14ac:dyDescent="0.25">
      <c r="A93" s="93"/>
      <c r="B93" s="46"/>
      <c r="C93" s="94"/>
      <c r="D93" s="95"/>
      <c r="E93" s="94"/>
      <c r="F93" s="97"/>
      <c r="G93" s="94"/>
      <c r="H93" s="50"/>
      <c r="I93" s="47"/>
      <c r="J93" s="47"/>
      <c r="K93" s="47"/>
      <c r="L93" s="98"/>
      <c r="M93" s="47">
        <v>0</v>
      </c>
      <c r="N93" s="99"/>
      <c r="O93" s="52"/>
      <c r="P93" s="144"/>
    </row>
    <row r="94" spans="1:16" x14ac:dyDescent="0.25">
      <c r="A94" s="65"/>
      <c r="B94" s="54"/>
      <c r="C94" s="41"/>
      <c r="D94" s="89"/>
      <c r="E94" s="41"/>
      <c r="F94" s="100"/>
      <c r="G94" s="41"/>
      <c r="H94" s="42"/>
      <c r="I94" s="145"/>
      <c r="J94" s="145"/>
      <c r="K94" s="145"/>
      <c r="L94" s="61"/>
      <c r="M94" s="40"/>
      <c r="N94" s="92"/>
      <c r="O94" s="58"/>
      <c r="P94" s="143"/>
    </row>
    <row r="95" spans="1:16" x14ac:dyDescent="0.25">
      <c r="A95" s="93"/>
      <c r="B95" s="46"/>
      <c r="C95" s="94"/>
      <c r="D95" s="95"/>
      <c r="E95" s="94"/>
      <c r="F95" s="97"/>
      <c r="G95" s="94"/>
      <c r="H95" s="50"/>
      <c r="I95" s="47"/>
      <c r="J95" s="47"/>
      <c r="K95" s="47"/>
      <c r="L95" s="98"/>
      <c r="M95" s="47">
        <v>0</v>
      </c>
      <c r="N95" s="99"/>
      <c r="O95" s="52"/>
      <c r="P95" s="144"/>
    </row>
    <row r="96" spans="1:16" x14ac:dyDescent="0.25">
      <c r="A96" s="65"/>
      <c r="B96" s="54"/>
      <c r="C96" s="41"/>
      <c r="D96" s="89"/>
      <c r="E96" s="41"/>
      <c r="F96" s="100"/>
      <c r="G96" s="41"/>
      <c r="H96" s="42"/>
      <c r="I96" s="145"/>
      <c r="J96" s="145"/>
      <c r="K96" s="145"/>
      <c r="L96" s="61"/>
      <c r="M96" s="40"/>
      <c r="N96" s="92"/>
      <c r="O96" s="58"/>
      <c r="P96" s="143"/>
    </row>
    <row r="97" spans="1:16" x14ac:dyDescent="0.25">
      <c r="A97" s="93"/>
      <c r="B97" s="46"/>
      <c r="C97" s="94"/>
      <c r="D97" s="95"/>
      <c r="E97" s="94"/>
      <c r="F97" s="97"/>
      <c r="G97" s="94"/>
      <c r="H97" s="50"/>
      <c r="I97" s="47"/>
      <c r="J97" s="47"/>
      <c r="K97" s="47"/>
      <c r="L97" s="98"/>
      <c r="M97" s="47">
        <v>0</v>
      </c>
      <c r="N97" s="99"/>
      <c r="O97" s="52"/>
      <c r="P97" s="144"/>
    </row>
    <row r="98" spans="1:16" x14ac:dyDescent="0.25">
      <c r="A98" s="65"/>
      <c r="B98" s="54"/>
      <c r="C98" s="41"/>
      <c r="D98" s="89"/>
      <c r="E98" s="41"/>
      <c r="F98" s="100"/>
      <c r="G98" s="41"/>
      <c r="H98" s="42"/>
      <c r="I98" s="145"/>
      <c r="J98" s="145"/>
      <c r="K98" s="145"/>
      <c r="L98" s="61"/>
      <c r="M98" s="40"/>
      <c r="N98" s="92"/>
      <c r="O98" s="58"/>
      <c r="P98" s="143"/>
    </row>
    <row r="99" spans="1:16" x14ac:dyDescent="0.25">
      <c r="A99" s="93"/>
      <c r="B99" s="46"/>
      <c r="C99" s="94"/>
      <c r="D99" s="95"/>
      <c r="E99" s="94"/>
      <c r="F99" s="97"/>
      <c r="G99" s="94"/>
      <c r="H99" s="50"/>
      <c r="I99" s="47"/>
      <c r="J99" s="47"/>
      <c r="K99" s="47"/>
      <c r="L99" s="98"/>
      <c r="M99" s="47">
        <v>0</v>
      </c>
      <c r="N99" s="99"/>
      <c r="O99" s="52"/>
      <c r="P99" s="144"/>
    </row>
    <row r="100" spans="1:16" x14ac:dyDescent="0.25">
      <c r="A100" s="65"/>
      <c r="B100" s="54"/>
      <c r="C100" s="41"/>
      <c r="D100" s="89"/>
      <c r="E100" s="41"/>
      <c r="F100" s="100"/>
      <c r="G100" s="41"/>
      <c r="H100" s="42"/>
      <c r="I100" s="145"/>
      <c r="J100" s="145"/>
      <c r="K100" s="145"/>
      <c r="L100" s="61"/>
      <c r="M100" s="40"/>
      <c r="N100" s="92"/>
      <c r="O100" s="58"/>
      <c r="P100" s="143"/>
    </row>
    <row r="101" spans="1:16" x14ac:dyDescent="0.25">
      <c r="A101" s="93"/>
      <c r="B101" s="46"/>
      <c r="C101" s="94"/>
      <c r="D101" s="95"/>
      <c r="E101" s="94"/>
      <c r="F101" s="97"/>
      <c r="G101" s="94"/>
      <c r="H101" s="50"/>
      <c r="I101" s="47"/>
      <c r="J101" s="47"/>
      <c r="K101" s="47"/>
      <c r="L101" s="98"/>
      <c r="M101" s="47">
        <v>0</v>
      </c>
      <c r="N101" s="99"/>
      <c r="O101" s="52"/>
      <c r="P101" s="144"/>
    </row>
    <row r="102" spans="1:16" x14ac:dyDescent="0.25">
      <c r="A102" s="65"/>
      <c r="B102" s="54"/>
      <c r="C102" s="41"/>
      <c r="D102" s="89"/>
      <c r="E102" s="41"/>
      <c r="F102" s="100"/>
      <c r="G102" s="41"/>
      <c r="H102" s="42"/>
      <c r="I102" s="145"/>
      <c r="J102" s="145"/>
      <c r="K102" s="145"/>
      <c r="L102" s="61"/>
      <c r="M102" s="40"/>
      <c r="N102" s="92"/>
      <c r="O102" s="58"/>
      <c r="P102" s="143"/>
    </row>
    <row r="103" spans="1:16" x14ac:dyDescent="0.25">
      <c r="A103" s="93"/>
      <c r="B103" s="46"/>
      <c r="C103" s="94"/>
      <c r="D103" s="95"/>
      <c r="E103" s="94"/>
      <c r="F103" s="97"/>
      <c r="G103" s="94"/>
      <c r="H103" s="50"/>
      <c r="I103" s="47"/>
      <c r="J103" s="47"/>
      <c r="K103" s="47"/>
      <c r="L103" s="98"/>
      <c r="M103" s="47">
        <v>0</v>
      </c>
      <c r="N103" s="99"/>
      <c r="O103" s="52"/>
      <c r="P103" s="144"/>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2"/>
  <sheetViews>
    <sheetView workbookViewId="0">
      <selection activeCell="W22" sqref="W22"/>
    </sheetView>
  </sheetViews>
  <sheetFormatPr defaultRowHeight="15" x14ac:dyDescent="0.25"/>
  <sheetData>
    <row r="1" spans="1:18" x14ac:dyDescent="0.25">
      <c r="A1" t="s">
        <v>184</v>
      </c>
    </row>
    <row r="3" spans="1:18" x14ac:dyDescent="0.25">
      <c r="A3" t="s">
        <v>74</v>
      </c>
    </row>
    <row r="4" spans="1:18" x14ac:dyDescent="0.25">
      <c r="A4" t="s">
        <v>185</v>
      </c>
      <c r="B4">
        <v>50</v>
      </c>
      <c r="C4">
        <v>50</v>
      </c>
      <c r="D4">
        <v>10</v>
      </c>
      <c r="E4">
        <v>10</v>
      </c>
      <c r="F4">
        <v>30</v>
      </c>
      <c r="G4">
        <v>40</v>
      </c>
      <c r="H4">
        <v>50</v>
      </c>
      <c r="I4">
        <v>20</v>
      </c>
      <c r="J4">
        <v>40</v>
      </c>
      <c r="L4">
        <v>51</v>
      </c>
      <c r="M4">
        <v>34</v>
      </c>
    </row>
    <row r="6" spans="1:18" x14ac:dyDescent="0.25">
      <c r="A6" t="s">
        <v>81</v>
      </c>
      <c r="B6" t="s">
        <v>186</v>
      </c>
      <c r="C6" t="s">
        <v>187</v>
      </c>
      <c r="D6" t="s">
        <v>188</v>
      </c>
      <c r="E6" t="s">
        <v>189</v>
      </c>
      <c r="F6" t="s">
        <v>190</v>
      </c>
      <c r="G6" t="s">
        <v>191</v>
      </c>
      <c r="H6" t="s">
        <v>192</v>
      </c>
      <c r="I6" t="s">
        <v>193</v>
      </c>
      <c r="J6" t="s">
        <v>194</v>
      </c>
      <c r="K6" t="s">
        <v>195</v>
      </c>
      <c r="L6" t="s">
        <v>196</v>
      </c>
      <c r="M6" t="s">
        <v>197</v>
      </c>
      <c r="N6" t="s">
        <v>138</v>
      </c>
      <c r="O6" t="s">
        <v>198</v>
      </c>
      <c r="P6" t="s">
        <v>199</v>
      </c>
      <c r="Q6" t="s">
        <v>139</v>
      </c>
      <c r="R6" t="s">
        <v>141</v>
      </c>
    </row>
    <row r="7" spans="1:18" x14ac:dyDescent="0.25">
      <c r="A7" t="s">
        <v>20</v>
      </c>
      <c r="B7">
        <v>0</v>
      </c>
      <c r="C7">
        <v>44</v>
      </c>
      <c r="D7">
        <v>9</v>
      </c>
      <c r="E7">
        <v>0</v>
      </c>
      <c r="F7">
        <v>0</v>
      </c>
      <c r="G7">
        <v>29</v>
      </c>
      <c r="H7">
        <v>45</v>
      </c>
      <c r="I7">
        <v>15</v>
      </c>
      <c r="J7">
        <v>21</v>
      </c>
      <c r="K7">
        <v>0</v>
      </c>
      <c r="L7">
        <v>44</v>
      </c>
      <c r="M7">
        <v>20</v>
      </c>
      <c r="N7">
        <v>227</v>
      </c>
      <c r="O7">
        <v>1</v>
      </c>
      <c r="P7">
        <v>28.38</v>
      </c>
      <c r="Q7">
        <v>1</v>
      </c>
      <c r="R7">
        <v>2</v>
      </c>
    </row>
    <row r="8" spans="1:18" x14ac:dyDescent="0.25">
      <c r="A8" t="s">
        <v>11</v>
      </c>
      <c r="B8">
        <v>38</v>
      </c>
      <c r="C8">
        <v>23</v>
      </c>
      <c r="D8">
        <v>6</v>
      </c>
      <c r="E8">
        <v>7</v>
      </c>
      <c r="F8">
        <v>30</v>
      </c>
      <c r="G8">
        <v>30</v>
      </c>
      <c r="H8">
        <v>0</v>
      </c>
      <c r="I8">
        <v>0</v>
      </c>
      <c r="J8">
        <v>34</v>
      </c>
      <c r="K8">
        <v>0</v>
      </c>
      <c r="L8">
        <v>0</v>
      </c>
      <c r="M8">
        <v>20</v>
      </c>
      <c r="N8">
        <v>188</v>
      </c>
      <c r="O8">
        <v>2</v>
      </c>
      <c r="P8">
        <v>23.5</v>
      </c>
      <c r="Q8">
        <v>2</v>
      </c>
      <c r="R8">
        <v>3</v>
      </c>
    </row>
    <row r="9" spans="1:18" x14ac:dyDescent="0.25">
      <c r="A9" t="s">
        <v>9</v>
      </c>
      <c r="B9">
        <v>0</v>
      </c>
      <c r="C9">
        <v>28</v>
      </c>
      <c r="D9">
        <v>8</v>
      </c>
      <c r="E9">
        <v>0</v>
      </c>
      <c r="F9">
        <v>17</v>
      </c>
      <c r="G9">
        <v>25</v>
      </c>
      <c r="H9">
        <v>28</v>
      </c>
      <c r="I9">
        <v>5</v>
      </c>
      <c r="J9">
        <v>14</v>
      </c>
      <c r="K9">
        <v>0</v>
      </c>
      <c r="L9">
        <v>33</v>
      </c>
      <c r="M9">
        <v>19</v>
      </c>
      <c r="N9">
        <v>177</v>
      </c>
      <c r="O9">
        <v>3</v>
      </c>
      <c r="P9">
        <v>19.670000000000002</v>
      </c>
      <c r="Q9">
        <v>15</v>
      </c>
      <c r="R9">
        <v>0</v>
      </c>
    </row>
    <row r="10" spans="1:18" x14ac:dyDescent="0.25">
      <c r="A10" t="s">
        <v>13</v>
      </c>
      <c r="B10">
        <v>18</v>
      </c>
      <c r="C10">
        <v>21</v>
      </c>
      <c r="D10">
        <v>3</v>
      </c>
      <c r="E10">
        <v>0</v>
      </c>
      <c r="F10">
        <v>2</v>
      </c>
      <c r="G10">
        <v>0</v>
      </c>
      <c r="H10">
        <v>24</v>
      </c>
      <c r="I10">
        <v>0</v>
      </c>
      <c r="J10">
        <v>22</v>
      </c>
      <c r="K10">
        <v>0</v>
      </c>
      <c r="L10">
        <v>19</v>
      </c>
      <c r="M10">
        <v>23</v>
      </c>
      <c r="N10">
        <v>132</v>
      </c>
      <c r="O10">
        <v>4</v>
      </c>
      <c r="P10">
        <v>16.5</v>
      </c>
      <c r="Q10">
        <v>3</v>
      </c>
      <c r="R10">
        <v>8</v>
      </c>
    </row>
    <row r="11" spans="1:18" x14ac:dyDescent="0.25">
      <c r="A11" t="s">
        <v>36</v>
      </c>
      <c r="B11">
        <v>32</v>
      </c>
      <c r="C11">
        <v>16</v>
      </c>
      <c r="D11">
        <v>0</v>
      </c>
      <c r="E11">
        <v>0</v>
      </c>
      <c r="F11">
        <v>7</v>
      </c>
      <c r="G11">
        <v>14</v>
      </c>
      <c r="H11">
        <v>13</v>
      </c>
      <c r="I11">
        <v>0</v>
      </c>
      <c r="J11">
        <v>13</v>
      </c>
      <c r="K11">
        <v>0</v>
      </c>
      <c r="L11">
        <v>17</v>
      </c>
      <c r="M11">
        <v>18</v>
      </c>
      <c r="N11">
        <v>130</v>
      </c>
      <c r="O11">
        <v>5</v>
      </c>
      <c r="P11">
        <v>16.25</v>
      </c>
      <c r="Q11">
        <v>8</v>
      </c>
      <c r="R11">
        <v>9</v>
      </c>
    </row>
    <row r="12" spans="1:18" x14ac:dyDescent="0.25">
      <c r="A12" t="s">
        <v>104</v>
      </c>
      <c r="B12">
        <v>0</v>
      </c>
      <c r="C12">
        <v>0</v>
      </c>
      <c r="D12">
        <v>10</v>
      </c>
      <c r="E12">
        <v>9</v>
      </c>
      <c r="F12">
        <v>22</v>
      </c>
      <c r="G12">
        <v>31</v>
      </c>
      <c r="H12">
        <v>23</v>
      </c>
      <c r="I12">
        <v>0</v>
      </c>
      <c r="J12">
        <v>14</v>
      </c>
      <c r="K12">
        <v>0</v>
      </c>
      <c r="L12">
        <v>0</v>
      </c>
      <c r="M12">
        <v>0</v>
      </c>
      <c r="N12">
        <v>109</v>
      </c>
      <c r="O12">
        <v>6</v>
      </c>
      <c r="P12">
        <v>18.170000000000002</v>
      </c>
      <c r="Q12">
        <v>6</v>
      </c>
      <c r="R12">
        <v>0</v>
      </c>
    </row>
    <row r="13" spans="1:18" x14ac:dyDescent="0.25">
      <c r="A13" t="s">
        <v>200</v>
      </c>
      <c r="B13">
        <v>0</v>
      </c>
      <c r="C13">
        <v>13</v>
      </c>
      <c r="D13">
        <v>0</v>
      </c>
      <c r="E13">
        <v>0</v>
      </c>
      <c r="F13">
        <v>0</v>
      </c>
      <c r="G13">
        <v>0</v>
      </c>
      <c r="H13">
        <v>20</v>
      </c>
      <c r="I13">
        <v>0</v>
      </c>
      <c r="J13">
        <v>18</v>
      </c>
      <c r="K13">
        <v>0</v>
      </c>
      <c r="L13">
        <v>26</v>
      </c>
      <c r="M13">
        <v>15</v>
      </c>
      <c r="N13">
        <v>92</v>
      </c>
      <c r="O13">
        <v>7</v>
      </c>
      <c r="P13">
        <v>18.399999999999999</v>
      </c>
      <c r="Q13">
        <v>19</v>
      </c>
      <c r="R13">
        <v>0</v>
      </c>
    </row>
    <row r="14" spans="1:18" x14ac:dyDescent="0.25">
      <c r="A14" t="s">
        <v>90</v>
      </c>
      <c r="B14">
        <v>34</v>
      </c>
      <c r="C14">
        <v>9</v>
      </c>
      <c r="D14">
        <v>4</v>
      </c>
      <c r="E14">
        <v>10</v>
      </c>
      <c r="F14">
        <v>0</v>
      </c>
      <c r="G14">
        <v>0</v>
      </c>
      <c r="H14">
        <v>0</v>
      </c>
      <c r="I14">
        <v>13</v>
      </c>
      <c r="J14">
        <v>0</v>
      </c>
      <c r="K14">
        <v>0</v>
      </c>
      <c r="L14">
        <v>0</v>
      </c>
      <c r="M14">
        <v>0</v>
      </c>
      <c r="N14">
        <v>70</v>
      </c>
      <c r="O14">
        <v>8</v>
      </c>
      <c r="P14">
        <v>14</v>
      </c>
      <c r="Q14">
        <v>4</v>
      </c>
      <c r="R14">
        <v>4</v>
      </c>
    </row>
    <row r="15" spans="1:18" x14ac:dyDescent="0.25">
      <c r="A15" t="s">
        <v>92</v>
      </c>
      <c r="B15">
        <v>28</v>
      </c>
      <c r="C15">
        <v>23</v>
      </c>
      <c r="D15">
        <v>0</v>
      </c>
      <c r="E15">
        <v>0</v>
      </c>
      <c r="F15">
        <v>0</v>
      </c>
      <c r="G15">
        <v>0</v>
      </c>
      <c r="H15">
        <v>0</v>
      </c>
      <c r="I15">
        <v>17</v>
      </c>
      <c r="J15">
        <v>0</v>
      </c>
      <c r="K15">
        <v>0</v>
      </c>
      <c r="L15">
        <v>0</v>
      </c>
      <c r="M15">
        <v>0</v>
      </c>
      <c r="N15">
        <v>68</v>
      </c>
      <c r="O15">
        <v>9</v>
      </c>
      <c r="P15">
        <v>22.67</v>
      </c>
      <c r="Q15">
        <v>7</v>
      </c>
      <c r="R15">
        <v>6</v>
      </c>
    </row>
    <row r="16" spans="1:18" x14ac:dyDescent="0.25">
      <c r="A16" t="s">
        <v>142</v>
      </c>
      <c r="B16">
        <v>0</v>
      </c>
      <c r="C16">
        <v>0</v>
      </c>
      <c r="D16">
        <v>0</v>
      </c>
      <c r="E16">
        <v>0</v>
      </c>
      <c r="F16">
        <v>6</v>
      </c>
      <c r="G16">
        <v>5</v>
      </c>
      <c r="H16">
        <v>5</v>
      </c>
      <c r="I16">
        <v>0</v>
      </c>
      <c r="J16">
        <v>9</v>
      </c>
      <c r="K16">
        <v>0</v>
      </c>
      <c r="L16">
        <v>21</v>
      </c>
      <c r="M16">
        <v>14</v>
      </c>
      <c r="N16">
        <v>60</v>
      </c>
      <c r="O16">
        <v>10</v>
      </c>
      <c r="P16">
        <v>10</v>
      </c>
      <c r="Q16">
        <v>10</v>
      </c>
      <c r="R16">
        <v>0</v>
      </c>
    </row>
    <row r="17" spans="1:18" x14ac:dyDescent="0.25">
      <c r="A17" t="s">
        <v>14</v>
      </c>
      <c r="B17">
        <v>0</v>
      </c>
      <c r="C17">
        <v>0</v>
      </c>
      <c r="D17">
        <v>0</v>
      </c>
      <c r="E17">
        <v>0</v>
      </c>
      <c r="F17">
        <v>0</v>
      </c>
      <c r="G17">
        <v>7</v>
      </c>
      <c r="H17">
        <v>18</v>
      </c>
      <c r="I17">
        <v>0</v>
      </c>
      <c r="J17">
        <v>15</v>
      </c>
      <c r="K17">
        <v>0</v>
      </c>
      <c r="L17">
        <v>12</v>
      </c>
      <c r="M17">
        <v>0</v>
      </c>
      <c r="N17">
        <v>52</v>
      </c>
      <c r="O17">
        <v>11</v>
      </c>
      <c r="P17">
        <v>10.4</v>
      </c>
      <c r="Q17">
        <v>44</v>
      </c>
      <c r="R17">
        <v>0</v>
      </c>
    </row>
    <row r="18" spans="1:18" x14ac:dyDescent="0.25">
      <c r="A18" t="s">
        <v>101</v>
      </c>
      <c r="B18">
        <v>22</v>
      </c>
      <c r="C18">
        <v>28</v>
      </c>
      <c r="D18">
        <v>0</v>
      </c>
      <c r="E18">
        <v>0</v>
      </c>
      <c r="F18">
        <v>0</v>
      </c>
      <c r="G18">
        <v>0</v>
      </c>
      <c r="H18">
        <v>0</v>
      </c>
      <c r="I18">
        <v>0</v>
      </c>
      <c r="J18">
        <v>0</v>
      </c>
      <c r="K18">
        <v>0</v>
      </c>
      <c r="L18">
        <v>0</v>
      </c>
      <c r="M18">
        <v>0</v>
      </c>
      <c r="N18">
        <v>50</v>
      </c>
      <c r="O18">
        <v>12</v>
      </c>
      <c r="P18">
        <v>25</v>
      </c>
      <c r="Q18">
        <v>13</v>
      </c>
      <c r="R18">
        <v>0</v>
      </c>
    </row>
    <row r="19" spans="1:18" x14ac:dyDescent="0.25">
      <c r="A19" t="s">
        <v>146</v>
      </c>
      <c r="B19">
        <v>27</v>
      </c>
      <c r="C19">
        <v>13</v>
      </c>
      <c r="D19">
        <v>0</v>
      </c>
      <c r="E19">
        <v>0</v>
      </c>
      <c r="F19">
        <v>0</v>
      </c>
      <c r="G19">
        <v>0</v>
      </c>
      <c r="H19">
        <v>0</v>
      </c>
      <c r="I19">
        <v>1</v>
      </c>
      <c r="J19">
        <v>0</v>
      </c>
      <c r="K19">
        <v>0</v>
      </c>
      <c r="L19">
        <v>0</v>
      </c>
      <c r="M19">
        <v>0</v>
      </c>
      <c r="N19">
        <v>41</v>
      </c>
      <c r="O19">
        <v>13</v>
      </c>
      <c r="P19">
        <v>13.67</v>
      </c>
      <c r="Q19">
        <v>19</v>
      </c>
      <c r="R19">
        <v>0</v>
      </c>
    </row>
    <row r="20" spans="1:18" x14ac:dyDescent="0.25">
      <c r="A20" t="s">
        <v>37</v>
      </c>
      <c r="B20">
        <v>0</v>
      </c>
      <c r="C20">
        <v>0</v>
      </c>
      <c r="D20">
        <v>0</v>
      </c>
      <c r="E20">
        <v>0</v>
      </c>
      <c r="F20">
        <v>12</v>
      </c>
      <c r="G20">
        <v>16</v>
      </c>
      <c r="H20">
        <v>0</v>
      </c>
      <c r="I20">
        <v>0</v>
      </c>
      <c r="J20">
        <v>10</v>
      </c>
      <c r="K20">
        <v>0</v>
      </c>
      <c r="L20">
        <v>0</v>
      </c>
      <c r="M20">
        <v>0</v>
      </c>
      <c r="N20">
        <v>38</v>
      </c>
      <c r="O20">
        <v>14</v>
      </c>
      <c r="P20">
        <v>12.67</v>
      </c>
      <c r="Q20">
        <v>33</v>
      </c>
      <c r="R20">
        <v>0</v>
      </c>
    </row>
    <row r="21" spans="1:18" x14ac:dyDescent="0.25">
      <c r="A21" t="s">
        <v>148</v>
      </c>
      <c r="B21">
        <v>0</v>
      </c>
      <c r="C21">
        <v>0</v>
      </c>
      <c r="D21">
        <v>0</v>
      </c>
      <c r="E21">
        <v>0</v>
      </c>
      <c r="F21">
        <v>4</v>
      </c>
      <c r="G21">
        <v>4</v>
      </c>
      <c r="H21">
        <v>0</v>
      </c>
      <c r="I21">
        <v>0</v>
      </c>
      <c r="J21">
        <v>17</v>
      </c>
      <c r="K21">
        <v>0</v>
      </c>
      <c r="L21">
        <v>9</v>
      </c>
      <c r="M21">
        <v>1</v>
      </c>
      <c r="N21">
        <v>35</v>
      </c>
      <c r="O21">
        <v>15</v>
      </c>
      <c r="P21">
        <v>7</v>
      </c>
      <c r="Q21">
        <v>22</v>
      </c>
      <c r="R21">
        <v>0</v>
      </c>
    </row>
    <row r="22" spans="1:18" x14ac:dyDescent="0.25">
      <c r="A22" t="s">
        <v>39</v>
      </c>
      <c r="B22">
        <v>0</v>
      </c>
      <c r="C22">
        <v>0</v>
      </c>
      <c r="D22">
        <v>0</v>
      </c>
      <c r="E22">
        <v>0</v>
      </c>
      <c r="F22">
        <v>0</v>
      </c>
      <c r="G22">
        <v>0</v>
      </c>
      <c r="H22">
        <v>0</v>
      </c>
      <c r="I22">
        <v>0</v>
      </c>
      <c r="J22">
        <v>16</v>
      </c>
      <c r="K22">
        <v>0</v>
      </c>
      <c r="L22">
        <v>14</v>
      </c>
      <c r="M22">
        <v>0</v>
      </c>
      <c r="N22">
        <v>30</v>
      </c>
      <c r="O22">
        <v>16</v>
      </c>
      <c r="P22">
        <v>15</v>
      </c>
      <c r="Q22">
        <v>19</v>
      </c>
      <c r="R22">
        <v>0</v>
      </c>
    </row>
    <row r="23" spans="1:18" x14ac:dyDescent="0.25">
      <c r="A23" t="s">
        <v>155</v>
      </c>
      <c r="B23">
        <v>0</v>
      </c>
      <c r="C23">
        <v>0</v>
      </c>
      <c r="D23">
        <v>0</v>
      </c>
      <c r="E23">
        <v>0</v>
      </c>
      <c r="F23">
        <v>0</v>
      </c>
      <c r="G23">
        <v>0</v>
      </c>
      <c r="H23">
        <v>16</v>
      </c>
      <c r="I23">
        <v>0</v>
      </c>
      <c r="J23">
        <v>0</v>
      </c>
      <c r="K23">
        <v>0</v>
      </c>
      <c r="L23">
        <v>13</v>
      </c>
      <c r="M23">
        <v>0</v>
      </c>
      <c r="N23">
        <v>29</v>
      </c>
      <c r="O23">
        <v>17</v>
      </c>
      <c r="P23">
        <v>14.5</v>
      </c>
      <c r="Q23">
        <v>33</v>
      </c>
      <c r="R23">
        <v>0</v>
      </c>
    </row>
    <row r="24" spans="1:18" x14ac:dyDescent="0.25">
      <c r="A24" t="s">
        <v>201</v>
      </c>
      <c r="B24">
        <v>0</v>
      </c>
      <c r="C24">
        <v>0</v>
      </c>
      <c r="D24">
        <v>0</v>
      </c>
      <c r="E24">
        <v>0</v>
      </c>
      <c r="F24">
        <v>0</v>
      </c>
      <c r="G24">
        <v>0</v>
      </c>
      <c r="H24">
        <v>0</v>
      </c>
      <c r="I24">
        <v>0</v>
      </c>
      <c r="J24">
        <v>16</v>
      </c>
      <c r="K24">
        <v>0</v>
      </c>
      <c r="L24">
        <v>0</v>
      </c>
      <c r="M24">
        <v>11</v>
      </c>
      <c r="N24">
        <v>27</v>
      </c>
      <c r="O24">
        <v>18</v>
      </c>
      <c r="P24">
        <v>13.5</v>
      </c>
      <c r="Q24">
        <v>0</v>
      </c>
      <c r="R24">
        <v>0</v>
      </c>
    </row>
    <row r="25" spans="1:18" x14ac:dyDescent="0.25">
      <c r="A25" t="s">
        <v>147</v>
      </c>
      <c r="B25">
        <v>11</v>
      </c>
      <c r="C25">
        <v>14</v>
      </c>
      <c r="D25">
        <v>0</v>
      </c>
      <c r="E25">
        <v>0</v>
      </c>
      <c r="F25">
        <v>0</v>
      </c>
      <c r="G25">
        <v>0</v>
      </c>
      <c r="H25">
        <v>0</v>
      </c>
      <c r="I25">
        <v>0</v>
      </c>
      <c r="J25">
        <v>0</v>
      </c>
      <c r="K25">
        <v>0</v>
      </c>
      <c r="L25">
        <v>0</v>
      </c>
      <c r="M25">
        <v>0</v>
      </c>
      <c r="N25">
        <v>25</v>
      </c>
      <c r="O25">
        <v>19</v>
      </c>
      <c r="P25">
        <v>12.5</v>
      </c>
      <c r="Q25">
        <v>21</v>
      </c>
      <c r="R25">
        <v>0</v>
      </c>
    </row>
    <row r="26" spans="1:18" x14ac:dyDescent="0.25">
      <c r="A26" t="s">
        <v>17</v>
      </c>
      <c r="B26">
        <v>0</v>
      </c>
      <c r="C26">
        <v>25</v>
      </c>
      <c r="D26">
        <v>0</v>
      </c>
      <c r="E26">
        <v>0</v>
      </c>
      <c r="F26">
        <v>0</v>
      </c>
      <c r="G26">
        <v>0</v>
      </c>
      <c r="H26">
        <v>0</v>
      </c>
      <c r="I26">
        <v>0</v>
      </c>
      <c r="J26">
        <v>0</v>
      </c>
      <c r="K26">
        <v>0</v>
      </c>
      <c r="L26">
        <v>0</v>
      </c>
      <c r="M26">
        <v>0</v>
      </c>
      <c r="N26">
        <v>25</v>
      </c>
      <c r="O26">
        <v>20</v>
      </c>
      <c r="P26">
        <v>25</v>
      </c>
      <c r="Q26">
        <v>5</v>
      </c>
      <c r="R26">
        <v>0</v>
      </c>
    </row>
    <row r="27" spans="1:18" x14ac:dyDescent="0.25">
      <c r="A27" t="s">
        <v>202</v>
      </c>
      <c r="B27">
        <v>13</v>
      </c>
      <c r="C27">
        <v>7</v>
      </c>
      <c r="D27">
        <v>0</v>
      </c>
      <c r="E27">
        <v>0</v>
      </c>
      <c r="F27">
        <v>0</v>
      </c>
      <c r="G27">
        <v>0</v>
      </c>
      <c r="H27">
        <v>0</v>
      </c>
      <c r="I27">
        <v>3</v>
      </c>
      <c r="J27">
        <v>0</v>
      </c>
      <c r="K27">
        <v>0</v>
      </c>
      <c r="L27">
        <v>0</v>
      </c>
      <c r="M27">
        <v>0</v>
      </c>
      <c r="N27">
        <v>23</v>
      </c>
      <c r="O27">
        <v>21</v>
      </c>
      <c r="P27">
        <v>7.67</v>
      </c>
      <c r="Q27">
        <v>0</v>
      </c>
      <c r="R27">
        <v>0</v>
      </c>
    </row>
    <row r="28" spans="1:18" x14ac:dyDescent="0.25">
      <c r="A28" t="s">
        <v>203</v>
      </c>
      <c r="B28">
        <v>0</v>
      </c>
      <c r="C28">
        <v>13</v>
      </c>
      <c r="D28">
        <v>0</v>
      </c>
      <c r="E28">
        <v>0</v>
      </c>
      <c r="F28">
        <v>0</v>
      </c>
      <c r="G28">
        <v>0</v>
      </c>
      <c r="H28">
        <v>0</v>
      </c>
      <c r="I28">
        <v>10</v>
      </c>
      <c r="J28">
        <v>0</v>
      </c>
      <c r="K28">
        <v>0</v>
      </c>
      <c r="L28">
        <v>0</v>
      </c>
      <c r="M28">
        <v>0</v>
      </c>
      <c r="N28">
        <v>23</v>
      </c>
      <c r="O28">
        <v>22</v>
      </c>
      <c r="P28">
        <v>11.5</v>
      </c>
      <c r="Q28">
        <v>19</v>
      </c>
      <c r="R28">
        <v>0</v>
      </c>
    </row>
    <row r="29" spans="1:18" x14ac:dyDescent="0.25">
      <c r="A29" t="s">
        <v>24</v>
      </c>
      <c r="B29">
        <v>0</v>
      </c>
      <c r="C29">
        <v>0</v>
      </c>
      <c r="D29">
        <v>7</v>
      </c>
      <c r="E29">
        <v>10</v>
      </c>
      <c r="F29">
        <v>0</v>
      </c>
      <c r="G29">
        <v>0</v>
      </c>
      <c r="H29">
        <v>0</v>
      </c>
      <c r="I29">
        <v>0</v>
      </c>
      <c r="J29">
        <v>0</v>
      </c>
      <c r="K29">
        <v>0</v>
      </c>
      <c r="L29">
        <v>0</v>
      </c>
      <c r="M29">
        <v>0</v>
      </c>
      <c r="N29">
        <v>17</v>
      </c>
      <c r="O29">
        <v>23</v>
      </c>
      <c r="P29">
        <v>8.5</v>
      </c>
      <c r="Q29">
        <v>19</v>
      </c>
      <c r="R29">
        <v>0</v>
      </c>
    </row>
    <row r="30" spans="1:18" x14ac:dyDescent="0.25">
      <c r="A30" t="s">
        <v>204</v>
      </c>
      <c r="B30">
        <v>0</v>
      </c>
      <c r="C30">
        <v>0</v>
      </c>
      <c r="D30">
        <v>0</v>
      </c>
      <c r="E30">
        <v>5</v>
      </c>
      <c r="F30">
        <v>0</v>
      </c>
      <c r="G30">
        <v>11</v>
      </c>
      <c r="H30">
        <v>0</v>
      </c>
      <c r="I30">
        <v>0</v>
      </c>
      <c r="J30">
        <v>0</v>
      </c>
      <c r="K30">
        <v>0</v>
      </c>
      <c r="L30">
        <v>0</v>
      </c>
      <c r="M30">
        <v>0</v>
      </c>
      <c r="N30">
        <v>16</v>
      </c>
      <c r="O30">
        <v>24</v>
      </c>
      <c r="P30">
        <v>8</v>
      </c>
      <c r="Q30">
        <v>0</v>
      </c>
      <c r="R30">
        <v>0</v>
      </c>
    </row>
    <row r="31" spans="1:18" x14ac:dyDescent="0.25">
      <c r="A31" t="s">
        <v>205</v>
      </c>
      <c r="B31">
        <v>0</v>
      </c>
      <c r="C31">
        <v>0</v>
      </c>
      <c r="D31">
        <v>0</v>
      </c>
      <c r="E31">
        <v>0</v>
      </c>
      <c r="F31">
        <v>1</v>
      </c>
      <c r="G31">
        <v>0</v>
      </c>
      <c r="H31">
        <v>14</v>
      </c>
      <c r="I31">
        <v>0</v>
      </c>
      <c r="J31">
        <v>0</v>
      </c>
      <c r="K31">
        <v>0</v>
      </c>
      <c r="L31">
        <v>0</v>
      </c>
      <c r="M31">
        <v>0</v>
      </c>
      <c r="N31">
        <v>15</v>
      </c>
      <c r="O31">
        <v>25</v>
      </c>
      <c r="P31">
        <v>7.5</v>
      </c>
      <c r="Q31">
        <v>0</v>
      </c>
      <c r="R31">
        <v>0</v>
      </c>
    </row>
    <row r="32" spans="1:18" x14ac:dyDescent="0.25">
      <c r="A32" t="s">
        <v>102</v>
      </c>
      <c r="B32">
        <v>0</v>
      </c>
      <c r="C32">
        <v>0</v>
      </c>
      <c r="D32">
        <v>0</v>
      </c>
      <c r="E32">
        <v>0</v>
      </c>
      <c r="F32">
        <v>0</v>
      </c>
      <c r="G32">
        <v>0</v>
      </c>
      <c r="H32">
        <v>0</v>
      </c>
      <c r="I32">
        <v>15</v>
      </c>
      <c r="J32">
        <v>0</v>
      </c>
      <c r="K32">
        <v>0</v>
      </c>
      <c r="L32">
        <v>0</v>
      </c>
      <c r="M32">
        <v>0</v>
      </c>
      <c r="N32">
        <v>15</v>
      </c>
      <c r="O32">
        <v>26</v>
      </c>
      <c r="P32">
        <v>7.5</v>
      </c>
      <c r="Q32">
        <v>24</v>
      </c>
      <c r="R32">
        <v>0</v>
      </c>
    </row>
    <row r="33" spans="1:18" x14ac:dyDescent="0.25">
      <c r="A33" t="s">
        <v>98</v>
      </c>
      <c r="B33">
        <v>0</v>
      </c>
      <c r="C33">
        <v>0</v>
      </c>
      <c r="D33">
        <v>0</v>
      </c>
      <c r="E33">
        <v>0</v>
      </c>
      <c r="F33">
        <v>0</v>
      </c>
      <c r="G33">
        <v>0</v>
      </c>
      <c r="H33">
        <v>0</v>
      </c>
      <c r="I33">
        <v>14</v>
      </c>
      <c r="J33">
        <v>0</v>
      </c>
      <c r="K33">
        <v>0</v>
      </c>
      <c r="L33">
        <v>0</v>
      </c>
      <c r="M33">
        <v>0</v>
      </c>
      <c r="N33">
        <v>14</v>
      </c>
      <c r="O33">
        <v>27</v>
      </c>
      <c r="P33">
        <v>7</v>
      </c>
      <c r="Q33">
        <v>9</v>
      </c>
      <c r="R33">
        <v>0</v>
      </c>
    </row>
    <row r="34" spans="1:18" x14ac:dyDescent="0.25">
      <c r="A34" t="s">
        <v>206</v>
      </c>
      <c r="B34">
        <v>0</v>
      </c>
      <c r="C34">
        <v>0</v>
      </c>
      <c r="D34">
        <v>0</v>
      </c>
      <c r="E34">
        <v>0</v>
      </c>
      <c r="F34">
        <v>1</v>
      </c>
      <c r="G34">
        <v>0</v>
      </c>
      <c r="H34">
        <v>0</v>
      </c>
      <c r="I34">
        <v>0</v>
      </c>
      <c r="J34">
        <v>0</v>
      </c>
      <c r="K34">
        <v>0</v>
      </c>
      <c r="L34">
        <v>0</v>
      </c>
      <c r="M34">
        <v>12</v>
      </c>
      <c r="N34">
        <v>13</v>
      </c>
      <c r="O34">
        <v>28</v>
      </c>
      <c r="P34">
        <v>1</v>
      </c>
      <c r="Q34">
        <v>0</v>
      </c>
      <c r="R34">
        <v>0</v>
      </c>
    </row>
    <row r="35" spans="1:18" x14ac:dyDescent="0.25">
      <c r="A35" t="s">
        <v>207</v>
      </c>
      <c r="B35">
        <v>0</v>
      </c>
      <c r="C35">
        <v>0</v>
      </c>
      <c r="D35">
        <v>0</v>
      </c>
      <c r="E35">
        <v>0</v>
      </c>
      <c r="F35">
        <v>8</v>
      </c>
      <c r="G35">
        <v>0</v>
      </c>
      <c r="H35">
        <v>5</v>
      </c>
      <c r="I35">
        <v>0</v>
      </c>
      <c r="J35">
        <v>0</v>
      </c>
      <c r="K35">
        <v>0</v>
      </c>
      <c r="L35">
        <v>0</v>
      </c>
      <c r="M35">
        <v>0</v>
      </c>
      <c r="N35">
        <v>13</v>
      </c>
      <c r="O35">
        <v>29</v>
      </c>
      <c r="P35">
        <v>6.5</v>
      </c>
      <c r="Q35">
        <v>0</v>
      </c>
      <c r="R35">
        <v>0</v>
      </c>
    </row>
    <row r="36" spans="1:18" x14ac:dyDescent="0.25">
      <c r="A36" t="s">
        <v>208</v>
      </c>
      <c r="B36">
        <v>0</v>
      </c>
      <c r="C36">
        <v>0</v>
      </c>
      <c r="D36">
        <v>0</v>
      </c>
      <c r="E36">
        <v>0</v>
      </c>
      <c r="F36">
        <v>0</v>
      </c>
      <c r="G36">
        <v>0</v>
      </c>
      <c r="H36">
        <v>13</v>
      </c>
      <c r="I36">
        <v>0</v>
      </c>
      <c r="J36">
        <v>0</v>
      </c>
      <c r="K36">
        <v>0</v>
      </c>
      <c r="L36">
        <v>0</v>
      </c>
      <c r="M36">
        <v>0</v>
      </c>
      <c r="N36">
        <v>13</v>
      </c>
      <c r="O36">
        <v>30</v>
      </c>
      <c r="P36">
        <v>13</v>
      </c>
      <c r="Q36">
        <v>0</v>
      </c>
      <c r="R36">
        <v>0</v>
      </c>
    </row>
    <row r="37" spans="1:18" x14ac:dyDescent="0.25">
      <c r="A37" t="s">
        <v>209</v>
      </c>
      <c r="B37">
        <v>0</v>
      </c>
      <c r="C37">
        <v>0</v>
      </c>
      <c r="D37">
        <v>0</v>
      </c>
      <c r="E37">
        <v>0</v>
      </c>
      <c r="F37">
        <v>0</v>
      </c>
      <c r="G37">
        <v>0</v>
      </c>
      <c r="H37">
        <v>12</v>
      </c>
      <c r="I37">
        <v>0</v>
      </c>
      <c r="J37">
        <v>0</v>
      </c>
      <c r="K37">
        <v>0</v>
      </c>
      <c r="L37">
        <v>0</v>
      </c>
      <c r="M37">
        <v>0</v>
      </c>
      <c r="N37">
        <v>12</v>
      </c>
      <c r="O37">
        <v>31</v>
      </c>
      <c r="P37">
        <v>4</v>
      </c>
      <c r="Q37">
        <v>19</v>
      </c>
      <c r="R37">
        <v>0</v>
      </c>
    </row>
    <row r="38" spans="1:18" x14ac:dyDescent="0.25">
      <c r="A38" t="s">
        <v>210</v>
      </c>
      <c r="B38">
        <v>0</v>
      </c>
      <c r="C38">
        <v>7</v>
      </c>
      <c r="D38">
        <v>0</v>
      </c>
      <c r="E38">
        <v>0</v>
      </c>
      <c r="F38">
        <v>0</v>
      </c>
      <c r="G38">
        <v>0</v>
      </c>
      <c r="H38">
        <v>0</v>
      </c>
      <c r="I38">
        <v>5</v>
      </c>
      <c r="J38">
        <v>0</v>
      </c>
      <c r="K38">
        <v>0</v>
      </c>
      <c r="L38">
        <v>0</v>
      </c>
      <c r="M38">
        <v>0</v>
      </c>
      <c r="N38">
        <v>12</v>
      </c>
      <c r="O38">
        <v>32</v>
      </c>
      <c r="P38">
        <v>6</v>
      </c>
      <c r="Q38">
        <v>0</v>
      </c>
      <c r="R38">
        <v>0</v>
      </c>
    </row>
    <row r="39" spans="1:18" x14ac:dyDescent="0.25">
      <c r="A39" t="s">
        <v>165</v>
      </c>
      <c r="B39">
        <v>0</v>
      </c>
      <c r="C39">
        <v>0</v>
      </c>
      <c r="D39">
        <v>0</v>
      </c>
      <c r="E39">
        <v>0</v>
      </c>
      <c r="F39">
        <v>10</v>
      </c>
      <c r="G39">
        <v>0</v>
      </c>
      <c r="H39">
        <v>0</v>
      </c>
      <c r="I39">
        <v>0</v>
      </c>
      <c r="J39">
        <v>0</v>
      </c>
      <c r="K39">
        <v>0</v>
      </c>
      <c r="L39">
        <v>0</v>
      </c>
      <c r="M39">
        <v>0</v>
      </c>
      <c r="N39">
        <v>10</v>
      </c>
      <c r="O39">
        <v>33</v>
      </c>
      <c r="P39">
        <v>10</v>
      </c>
      <c r="Q39">
        <v>47</v>
      </c>
      <c r="R39">
        <v>0</v>
      </c>
    </row>
    <row r="40" spans="1:18" x14ac:dyDescent="0.25">
      <c r="A40" t="s">
        <v>109</v>
      </c>
      <c r="B40">
        <v>0</v>
      </c>
      <c r="C40">
        <v>0</v>
      </c>
      <c r="D40">
        <v>0</v>
      </c>
      <c r="E40">
        <v>0</v>
      </c>
      <c r="F40">
        <v>8</v>
      </c>
      <c r="G40">
        <v>0</v>
      </c>
      <c r="H40">
        <v>0</v>
      </c>
      <c r="I40">
        <v>0</v>
      </c>
      <c r="J40">
        <v>0</v>
      </c>
      <c r="K40">
        <v>0</v>
      </c>
      <c r="L40">
        <v>0</v>
      </c>
      <c r="M40">
        <v>0</v>
      </c>
      <c r="N40">
        <v>8</v>
      </c>
      <c r="O40">
        <v>34</v>
      </c>
      <c r="P40">
        <v>8</v>
      </c>
      <c r="Q40">
        <v>0</v>
      </c>
      <c r="R40">
        <v>0</v>
      </c>
    </row>
    <row r="41" spans="1:18" x14ac:dyDescent="0.25">
      <c r="A41" t="s">
        <v>211</v>
      </c>
      <c r="B41">
        <v>0</v>
      </c>
      <c r="C41">
        <v>0</v>
      </c>
      <c r="D41">
        <v>0</v>
      </c>
      <c r="E41">
        <v>0</v>
      </c>
      <c r="F41">
        <v>8</v>
      </c>
      <c r="G41">
        <v>0</v>
      </c>
      <c r="H41">
        <v>0</v>
      </c>
      <c r="I41">
        <v>0</v>
      </c>
      <c r="J41">
        <v>0</v>
      </c>
      <c r="K41">
        <v>0</v>
      </c>
      <c r="L41">
        <v>0</v>
      </c>
      <c r="M41">
        <v>0</v>
      </c>
      <c r="N41">
        <v>8</v>
      </c>
      <c r="O41">
        <v>35</v>
      </c>
      <c r="P41">
        <v>8</v>
      </c>
      <c r="Q41">
        <v>30</v>
      </c>
      <c r="R41">
        <v>0</v>
      </c>
    </row>
    <row r="42" spans="1:18" x14ac:dyDescent="0.25">
      <c r="A42" t="s">
        <v>212</v>
      </c>
      <c r="B42">
        <v>0</v>
      </c>
      <c r="C42">
        <v>0</v>
      </c>
      <c r="D42">
        <v>0</v>
      </c>
      <c r="E42">
        <v>8</v>
      </c>
      <c r="F42">
        <v>0</v>
      </c>
      <c r="G42">
        <v>0</v>
      </c>
      <c r="H42">
        <v>0</v>
      </c>
      <c r="I42">
        <v>0</v>
      </c>
      <c r="J42">
        <v>0</v>
      </c>
      <c r="K42">
        <v>0</v>
      </c>
      <c r="L42">
        <v>0</v>
      </c>
      <c r="M42">
        <v>0</v>
      </c>
      <c r="N42">
        <v>8</v>
      </c>
      <c r="O42">
        <v>36</v>
      </c>
      <c r="P42">
        <v>8</v>
      </c>
      <c r="Q42">
        <v>51</v>
      </c>
      <c r="R42">
        <v>0</v>
      </c>
    </row>
    <row r="43" spans="1:18" x14ac:dyDescent="0.25">
      <c r="A43" t="s">
        <v>213</v>
      </c>
      <c r="B43">
        <v>0</v>
      </c>
      <c r="C43">
        <v>0</v>
      </c>
      <c r="D43">
        <v>0</v>
      </c>
      <c r="E43">
        <v>0</v>
      </c>
      <c r="F43">
        <v>0</v>
      </c>
      <c r="G43">
        <v>0</v>
      </c>
      <c r="H43">
        <v>0</v>
      </c>
      <c r="I43">
        <v>0</v>
      </c>
      <c r="J43">
        <v>0</v>
      </c>
      <c r="K43">
        <v>0</v>
      </c>
      <c r="L43">
        <v>8</v>
      </c>
      <c r="M43">
        <v>0</v>
      </c>
      <c r="N43">
        <v>8</v>
      </c>
      <c r="O43">
        <v>37</v>
      </c>
      <c r="P43">
        <v>8</v>
      </c>
      <c r="Q43">
        <v>0</v>
      </c>
      <c r="R43">
        <v>0</v>
      </c>
    </row>
    <row r="44" spans="1:18" x14ac:dyDescent="0.25">
      <c r="A44" t="s">
        <v>151</v>
      </c>
      <c r="B44">
        <v>0</v>
      </c>
      <c r="C44">
        <v>0</v>
      </c>
      <c r="D44">
        <v>0</v>
      </c>
      <c r="E44">
        <v>0</v>
      </c>
      <c r="F44">
        <v>0</v>
      </c>
      <c r="G44">
        <v>8</v>
      </c>
      <c r="H44">
        <v>0</v>
      </c>
      <c r="I44">
        <v>0</v>
      </c>
      <c r="J44">
        <v>0</v>
      </c>
      <c r="K44">
        <v>0</v>
      </c>
      <c r="L44">
        <v>0</v>
      </c>
      <c r="M44">
        <v>0</v>
      </c>
      <c r="N44">
        <v>8</v>
      </c>
      <c r="O44">
        <v>38</v>
      </c>
      <c r="P44">
        <v>4</v>
      </c>
      <c r="Q44">
        <v>29</v>
      </c>
      <c r="R44">
        <v>0</v>
      </c>
    </row>
    <row r="45" spans="1:18" x14ac:dyDescent="0.25">
      <c r="A45" t="s">
        <v>214</v>
      </c>
      <c r="B45">
        <v>0</v>
      </c>
      <c r="C45">
        <v>0</v>
      </c>
      <c r="D45">
        <v>0</v>
      </c>
      <c r="E45">
        <v>0</v>
      </c>
      <c r="F45">
        <v>0</v>
      </c>
      <c r="G45">
        <v>8</v>
      </c>
      <c r="H45">
        <v>0</v>
      </c>
      <c r="I45">
        <v>0</v>
      </c>
      <c r="J45">
        <v>0</v>
      </c>
      <c r="K45">
        <v>0</v>
      </c>
      <c r="L45">
        <v>0</v>
      </c>
      <c r="M45">
        <v>0</v>
      </c>
      <c r="N45">
        <v>8</v>
      </c>
      <c r="O45">
        <v>39</v>
      </c>
      <c r="P45">
        <v>8</v>
      </c>
      <c r="Q45">
        <v>53</v>
      </c>
      <c r="R45">
        <v>0</v>
      </c>
    </row>
    <row r="46" spans="1:18" x14ac:dyDescent="0.25">
      <c r="A46" t="s">
        <v>113</v>
      </c>
      <c r="B46">
        <v>0</v>
      </c>
      <c r="C46">
        <v>0</v>
      </c>
      <c r="D46">
        <v>0</v>
      </c>
      <c r="E46">
        <v>0</v>
      </c>
      <c r="F46">
        <v>0</v>
      </c>
      <c r="G46">
        <v>0</v>
      </c>
      <c r="H46">
        <v>0</v>
      </c>
      <c r="I46">
        <v>7</v>
      </c>
      <c r="J46">
        <v>0</v>
      </c>
      <c r="K46">
        <v>0</v>
      </c>
      <c r="L46">
        <v>0</v>
      </c>
      <c r="M46">
        <v>0</v>
      </c>
      <c r="N46">
        <v>7</v>
      </c>
      <c r="O46">
        <v>40</v>
      </c>
      <c r="P46">
        <v>7</v>
      </c>
      <c r="Q46">
        <v>25</v>
      </c>
      <c r="R46">
        <v>0</v>
      </c>
    </row>
    <row r="47" spans="1:18" x14ac:dyDescent="0.25">
      <c r="A47" t="s">
        <v>159</v>
      </c>
      <c r="B47">
        <v>0</v>
      </c>
      <c r="C47">
        <v>0</v>
      </c>
      <c r="D47">
        <v>0</v>
      </c>
      <c r="E47">
        <v>0</v>
      </c>
      <c r="F47">
        <v>0</v>
      </c>
      <c r="G47">
        <v>0</v>
      </c>
      <c r="H47">
        <v>0</v>
      </c>
      <c r="I47">
        <v>0</v>
      </c>
      <c r="J47">
        <v>0</v>
      </c>
      <c r="K47">
        <v>0</v>
      </c>
      <c r="L47">
        <v>0</v>
      </c>
      <c r="M47">
        <v>7</v>
      </c>
      <c r="N47">
        <v>7</v>
      </c>
      <c r="O47">
        <v>41</v>
      </c>
      <c r="P47">
        <v>7</v>
      </c>
      <c r="Q47">
        <v>39</v>
      </c>
      <c r="R47">
        <v>0</v>
      </c>
    </row>
    <row r="48" spans="1:18" x14ac:dyDescent="0.25">
      <c r="A48" t="s">
        <v>215</v>
      </c>
      <c r="B48">
        <v>0</v>
      </c>
      <c r="C48">
        <v>0</v>
      </c>
      <c r="D48">
        <v>0</v>
      </c>
      <c r="E48">
        <v>0</v>
      </c>
      <c r="F48">
        <v>0</v>
      </c>
      <c r="G48">
        <v>0</v>
      </c>
      <c r="H48">
        <v>0</v>
      </c>
      <c r="I48">
        <v>0</v>
      </c>
      <c r="J48">
        <v>0</v>
      </c>
      <c r="K48">
        <v>0</v>
      </c>
      <c r="L48">
        <v>7</v>
      </c>
      <c r="M48">
        <v>0</v>
      </c>
      <c r="N48">
        <v>7</v>
      </c>
      <c r="O48">
        <v>42</v>
      </c>
      <c r="P48">
        <v>7</v>
      </c>
      <c r="Q48">
        <v>0</v>
      </c>
      <c r="R48">
        <v>0</v>
      </c>
    </row>
    <row r="49" spans="1:18" x14ac:dyDescent="0.25">
      <c r="A49" t="s">
        <v>112</v>
      </c>
      <c r="B49">
        <v>0</v>
      </c>
      <c r="C49">
        <v>0</v>
      </c>
      <c r="D49">
        <v>0</v>
      </c>
      <c r="E49">
        <v>0</v>
      </c>
      <c r="F49">
        <v>0</v>
      </c>
      <c r="G49">
        <v>0</v>
      </c>
      <c r="H49">
        <v>0</v>
      </c>
      <c r="I49">
        <v>0</v>
      </c>
      <c r="J49">
        <v>0</v>
      </c>
      <c r="K49">
        <v>0</v>
      </c>
      <c r="L49">
        <v>0</v>
      </c>
      <c r="M49">
        <v>6</v>
      </c>
      <c r="N49">
        <v>6</v>
      </c>
      <c r="O49">
        <v>43</v>
      </c>
      <c r="P49">
        <v>6</v>
      </c>
      <c r="Q49">
        <v>53</v>
      </c>
      <c r="R49">
        <v>0</v>
      </c>
    </row>
    <row r="50" spans="1:18" x14ac:dyDescent="0.25">
      <c r="A50" t="s">
        <v>157</v>
      </c>
      <c r="B50">
        <v>0</v>
      </c>
      <c r="C50">
        <v>0</v>
      </c>
      <c r="D50">
        <v>0</v>
      </c>
      <c r="E50">
        <v>6</v>
      </c>
      <c r="F50">
        <v>0</v>
      </c>
      <c r="G50">
        <v>0</v>
      </c>
      <c r="H50">
        <v>0</v>
      </c>
      <c r="I50">
        <v>0</v>
      </c>
      <c r="J50">
        <v>0</v>
      </c>
      <c r="K50">
        <v>0</v>
      </c>
      <c r="L50">
        <v>0</v>
      </c>
      <c r="M50">
        <v>0</v>
      </c>
      <c r="N50">
        <v>6</v>
      </c>
      <c r="O50">
        <v>44</v>
      </c>
      <c r="P50">
        <v>6</v>
      </c>
      <c r="Q50">
        <v>36</v>
      </c>
      <c r="R50">
        <v>0</v>
      </c>
    </row>
    <row r="51" spans="1:18" x14ac:dyDescent="0.25">
      <c r="A51" t="s">
        <v>156</v>
      </c>
      <c r="B51">
        <v>0</v>
      </c>
      <c r="C51">
        <v>0</v>
      </c>
      <c r="D51">
        <v>5</v>
      </c>
      <c r="E51">
        <v>0</v>
      </c>
      <c r="F51">
        <v>0</v>
      </c>
      <c r="G51">
        <v>0</v>
      </c>
      <c r="H51">
        <v>0</v>
      </c>
      <c r="I51">
        <v>0</v>
      </c>
      <c r="J51">
        <v>0</v>
      </c>
      <c r="K51">
        <v>0</v>
      </c>
      <c r="L51">
        <v>0</v>
      </c>
      <c r="M51">
        <v>0</v>
      </c>
      <c r="N51">
        <v>5</v>
      </c>
      <c r="O51">
        <v>45</v>
      </c>
      <c r="P51">
        <v>5</v>
      </c>
      <c r="Q51">
        <v>33</v>
      </c>
      <c r="R51">
        <v>0</v>
      </c>
    </row>
    <row r="52" spans="1:18" x14ac:dyDescent="0.25">
      <c r="A52" t="s">
        <v>216</v>
      </c>
      <c r="B52">
        <v>0</v>
      </c>
      <c r="C52">
        <v>0</v>
      </c>
      <c r="D52">
        <v>0</v>
      </c>
      <c r="E52">
        <v>0</v>
      </c>
      <c r="F52">
        <v>5</v>
      </c>
      <c r="G52">
        <v>0</v>
      </c>
      <c r="H52">
        <v>0</v>
      </c>
      <c r="I52">
        <v>0</v>
      </c>
      <c r="J52">
        <v>0</v>
      </c>
      <c r="K52">
        <v>0</v>
      </c>
      <c r="L52">
        <v>0</v>
      </c>
      <c r="M52">
        <v>0</v>
      </c>
      <c r="N52">
        <v>5</v>
      </c>
      <c r="O52">
        <v>46</v>
      </c>
      <c r="P52">
        <v>5</v>
      </c>
      <c r="Q52">
        <v>0</v>
      </c>
      <c r="R52">
        <v>0</v>
      </c>
    </row>
    <row r="53" spans="1:18" x14ac:dyDescent="0.25">
      <c r="A53" t="s">
        <v>153</v>
      </c>
      <c r="B53">
        <v>0</v>
      </c>
      <c r="C53">
        <v>0</v>
      </c>
      <c r="D53">
        <v>0</v>
      </c>
      <c r="E53">
        <v>0</v>
      </c>
      <c r="F53">
        <v>0</v>
      </c>
      <c r="G53">
        <v>0</v>
      </c>
      <c r="H53">
        <v>0</v>
      </c>
      <c r="I53">
        <v>3</v>
      </c>
      <c r="J53">
        <v>0</v>
      </c>
      <c r="K53">
        <v>0</v>
      </c>
      <c r="L53">
        <v>0</v>
      </c>
      <c r="M53">
        <v>0</v>
      </c>
      <c r="N53">
        <v>3</v>
      </c>
      <c r="O53">
        <v>47</v>
      </c>
      <c r="P53">
        <v>3</v>
      </c>
      <c r="Q53">
        <v>31</v>
      </c>
      <c r="R53">
        <v>0</v>
      </c>
    </row>
    <row r="54" spans="1:18" x14ac:dyDescent="0.25">
      <c r="A54" t="s">
        <v>26</v>
      </c>
      <c r="B54">
        <v>0</v>
      </c>
      <c r="C54">
        <v>0</v>
      </c>
      <c r="D54">
        <v>0</v>
      </c>
      <c r="E54">
        <v>0</v>
      </c>
      <c r="F54">
        <v>0</v>
      </c>
      <c r="G54">
        <v>0</v>
      </c>
      <c r="H54">
        <v>0</v>
      </c>
      <c r="I54">
        <v>3</v>
      </c>
      <c r="J54">
        <v>0</v>
      </c>
      <c r="K54">
        <v>0</v>
      </c>
      <c r="L54">
        <v>0</v>
      </c>
      <c r="M54">
        <v>0</v>
      </c>
      <c r="N54">
        <v>3</v>
      </c>
      <c r="O54">
        <v>48</v>
      </c>
      <c r="P54">
        <v>3</v>
      </c>
      <c r="Q54">
        <v>51</v>
      </c>
      <c r="R54">
        <v>0</v>
      </c>
    </row>
    <row r="55" spans="1:18" x14ac:dyDescent="0.25">
      <c r="A55" t="s">
        <v>217</v>
      </c>
      <c r="B55">
        <v>0</v>
      </c>
      <c r="C55">
        <v>0</v>
      </c>
      <c r="D55">
        <v>0</v>
      </c>
      <c r="E55">
        <v>0</v>
      </c>
      <c r="F55">
        <v>3</v>
      </c>
      <c r="G55">
        <v>0</v>
      </c>
      <c r="H55">
        <v>0</v>
      </c>
      <c r="I55">
        <v>0</v>
      </c>
      <c r="J55">
        <v>0</v>
      </c>
      <c r="K55">
        <v>0</v>
      </c>
      <c r="L55">
        <v>0</v>
      </c>
      <c r="M55">
        <v>0</v>
      </c>
      <c r="N55">
        <v>3</v>
      </c>
      <c r="O55">
        <v>49</v>
      </c>
      <c r="P55">
        <v>3</v>
      </c>
      <c r="Q55">
        <v>0</v>
      </c>
      <c r="R55">
        <v>0</v>
      </c>
    </row>
    <row r="56" spans="1:18" x14ac:dyDescent="0.25">
      <c r="A56" t="s">
        <v>110</v>
      </c>
      <c r="B56">
        <v>0</v>
      </c>
      <c r="C56">
        <v>0</v>
      </c>
      <c r="D56">
        <v>0</v>
      </c>
      <c r="E56">
        <v>0</v>
      </c>
      <c r="F56">
        <v>2</v>
      </c>
      <c r="G56">
        <v>0</v>
      </c>
      <c r="H56">
        <v>0</v>
      </c>
      <c r="I56">
        <v>0</v>
      </c>
      <c r="J56">
        <v>0</v>
      </c>
      <c r="K56">
        <v>0</v>
      </c>
      <c r="L56">
        <v>0</v>
      </c>
      <c r="M56">
        <v>0</v>
      </c>
      <c r="N56">
        <v>2</v>
      </c>
      <c r="O56">
        <v>50</v>
      </c>
      <c r="P56">
        <v>0.67</v>
      </c>
      <c r="Q56">
        <v>26</v>
      </c>
      <c r="R56">
        <v>0</v>
      </c>
    </row>
    <row r="57" spans="1:18" x14ac:dyDescent="0.25">
      <c r="A57" t="s">
        <v>96</v>
      </c>
      <c r="B57">
        <v>0</v>
      </c>
      <c r="C57">
        <v>0</v>
      </c>
      <c r="D57">
        <v>0</v>
      </c>
      <c r="E57">
        <v>0</v>
      </c>
      <c r="F57">
        <v>0</v>
      </c>
      <c r="G57">
        <v>0</v>
      </c>
      <c r="H57">
        <v>0</v>
      </c>
      <c r="I57">
        <v>2</v>
      </c>
      <c r="J57">
        <v>0</v>
      </c>
      <c r="K57">
        <v>0</v>
      </c>
      <c r="L57">
        <v>0</v>
      </c>
      <c r="M57">
        <v>0</v>
      </c>
      <c r="N57">
        <v>2</v>
      </c>
      <c r="O57">
        <v>51</v>
      </c>
      <c r="P57">
        <v>1</v>
      </c>
      <c r="Q57">
        <v>16</v>
      </c>
      <c r="R57">
        <v>0</v>
      </c>
    </row>
    <row r="58" spans="1:18" x14ac:dyDescent="0.25">
      <c r="A58" t="s">
        <v>218</v>
      </c>
      <c r="B58">
        <v>0</v>
      </c>
      <c r="C58">
        <v>0</v>
      </c>
      <c r="D58">
        <v>0</v>
      </c>
      <c r="E58">
        <v>0</v>
      </c>
      <c r="F58">
        <v>0</v>
      </c>
      <c r="G58">
        <v>0</v>
      </c>
      <c r="H58">
        <v>0</v>
      </c>
      <c r="I58">
        <v>0</v>
      </c>
      <c r="J58">
        <v>0</v>
      </c>
      <c r="K58">
        <v>0</v>
      </c>
      <c r="L58">
        <v>0</v>
      </c>
      <c r="M58">
        <v>1</v>
      </c>
      <c r="N58">
        <v>1</v>
      </c>
      <c r="O58">
        <v>52</v>
      </c>
      <c r="P58">
        <v>1</v>
      </c>
      <c r="R58">
        <v>0</v>
      </c>
    </row>
    <row r="59" spans="1:18" x14ac:dyDescent="0.25">
      <c r="A59" t="s">
        <v>97</v>
      </c>
      <c r="B59">
        <v>0</v>
      </c>
      <c r="C59">
        <v>0</v>
      </c>
      <c r="D59">
        <v>0</v>
      </c>
      <c r="E59">
        <v>0</v>
      </c>
      <c r="F59">
        <v>0</v>
      </c>
      <c r="G59">
        <v>0</v>
      </c>
      <c r="H59">
        <v>0</v>
      </c>
      <c r="I59">
        <v>0</v>
      </c>
      <c r="J59">
        <v>0</v>
      </c>
      <c r="K59">
        <v>0</v>
      </c>
      <c r="L59">
        <v>0</v>
      </c>
      <c r="M59">
        <v>0</v>
      </c>
      <c r="N59">
        <v>0</v>
      </c>
      <c r="O59">
        <v>53</v>
      </c>
      <c r="P59">
        <v>0</v>
      </c>
      <c r="Q59">
        <v>17</v>
      </c>
      <c r="R59">
        <v>0</v>
      </c>
    </row>
    <row r="60" spans="1:18" x14ac:dyDescent="0.25">
      <c r="A60" t="s">
        <v>100</v>
      </c>
      <c r="B60">
        <v>0</v>
      </c>
      <c r="C60">
        <v>0</v>
      </c>
      <c r="D60">
        <v>0</v>
      </c>
      <c r="E60">
        <v>0</v>
      </c>
      <c r="F60">
        <v>0</v>
      </c>
      <c r="G60">
        <v>0</v>
      </c>
      <c r="H60">
        <v>0</v>
      </c>
      <c r="I60">
        <v>0</v>
      </c>
      <c r="J60">
        <v>0</v>
      </c>
      <c r="K60">
        <v>0</v>
      </c>
      <c r="L60">
        <v>0</v>
      </c>
      <c r="M60">
        <v>0</v>
      </c>
      <c r="N60">
        <v>0</v>
      </c>
      <c r="O60">
        <v>53</v>
      </c>
      <c r="P60">
        <v>0</v>
      </c>
      <c r="Q60">
        <v>47</v>
      </c>
      <c r="R60">
        <v>0</v>
      </c>
    </row>
    <row r="61" spans="1:18" x14ac:dyDescent="0.25">
      <c r="A61" t="s">
        <v>150</v>
      </c>
      <c r="B61">
        <v>0</v>
      </c>
      <c r="C61">
        <v>0</v>
      </c>
      <c r="D61">
        <v>0</v>
      </c>
      <c r="E61">
        <v>0</v>
      </c>
      <c r="F61">
        <v>0</v>
      </c>
      <c r="G61">
        <v>0</v>
      </c>
      <c r="H61">
        <v>0</v>
      </c>
      <c r="I61">
        <v>0</v>
      </c>
      <c r="J61">
        <v>0</v>
      </c>
      <c r="K61">
        <v>0</v>
      </c>
      <c r="L61">
        <v>0</v>
      </c>
      <c r="M61">
        <v>0</v>
      </c>
      <c r="N61">
        <v>0</v>
      </c>
      <c r="O61">
        <v>53</v>
      </c>
      <c r="P61">
        <v>0</v>
      </c>
      <c r="Q61">
        <v>26</v>
      </c>
      <c r="R61">
        <v>0</v>
      </c>
    </row>
    <row r="62" spans="1:18" x14ac:dyDescent="0.25">
      <c r="A62" t="s">
        <v>109</v>
      </c>
      <c r="B62">
        <v>0</v>
      </c>
      <c r="C62">
        <v>0</v>
      </c>
      <c r="D62">
        <v>0</v>
      </c>
      <c r="E62">
        <v>0</v>
      </c>
      <c r="F62">
        <v>0</v>
      </c>
      <c r="G62">
        <v>0</v>
      </c>
      <c r="H62">
        <v>0</v>
      </c>
      <c r="I62">
        <v>0</v>
      </c>
      <c r="J62">
        <v>0</v>
      </c>
      <c r="K62">
        <v>0</v>
      </c>
      <c r="L62">
        <v>0</v>
      </c>
      <c r="M62">
        <v>0</v>
      </c>
      <c r="N62">
        <v>0</v>
      </c>
      <c r="O62">
        <v>53</v>
      </c>
      <c r="P62">
        <v>0</v>
      </c>
      <c r="Q62">
        <v>11</v>
      </c>
      <c r="R62">
        <v>0</v>
      </c>
    </row>
    <row r="63" spans="1:18" x14ac:dyDescent="0.25">
      <c r="A63" t="s">
        <v>114</v>
      </c>
      <c r="B63">
        <v>0</v>
      </c>
      <c r="C63">
        <v>0</v>
      </c>
      <c r="D63">
        <v>0</v>
      </c>
      <c r="E63">
        <v>0</v>
      </c>
      <c r="F63">
        <v>0</v>
      </c>
      <c r="G63">
        <v>0</v>
      </c>
      <c r="H63">
        <v>0</v>
      </c>
      <c r="I63">
        <v>0</v>
      </c>
      <c r="J63">
        <v>0</v>
      </c>
      <c r="K63">
        <v>0</v>
      </c>
      <c r="L63">
        <v>0</v>
      </c>
      <c r="M63">
        <v>0</v>
      </c>
      <c r="N63">
        <v>0</v>
      </c>
      <c r="O63">
        <v>53</v>
      </c>
      <c r="P63">
        <v>0</v>
      </c>
      <c r="Q63">
        <v>53</v>
      </c>
      <c r="R63">
        <v>0</v>
      </c>
    </row>
    <row r="64" spans="1:18" x14ac:dyDescent="0.25">
      <c r="A64" t="s">
        <v>93</v>
      </c>
      <c r="B64">
        <v>0</v>
      </c>
      <c r="C64">
        <v>0</v>
      </c>
      <c r="D64">
        <v>0</v>
      </c>
      <c r="E64">
        <v>0</v>
      </c>
      <c r="F64">
        <v>0</v>
      </c>
      <c r="G64">
        <v>0</v>
      </c>
      <c r="H64">
        <v>0</v>
      </c>
      <c r="I64">
        <v>0</v>
      </c>
      <c r="J64">
        <v>0</v>
      </c>
      <c r="K64">
        <v>0</v>
      </c>
      <c r="L64">
        <v>0</v>
      </c>
      <c r="M64">
        <v>0</v>
      </c>
      <c r="N64">
        <v>0</v>
      </c>
      <c r="O64">
        <v>53</v>
      </c>
      <c r="P64">
        <v>0</v>
      </c>
      <c r="Q64">
        <v>26</v>
      </c>
      <c r="R64">
        <v>0</v>
      </c>
    </row>
    <row r="65" spans="1:18" x14ac:dyDescent="0.25">
      <c r="A65" t="s">
        <v>149</v>
      </c>
      <c r="B65">
        <v>0</v>
      </c>
      <c r="C65">
        <v>0</v>
      </c>
      <c r="D65">
        <v>0</v>
      </c>
      <c r="E65">
        <v>0</v>
      </c>
      <c r="F65">
        <v>0</v>
      </c>
      <c r="G65">
        <v>0</v>
      </c>
      <c r="H65">
        <v>0</v>
      </c>
      <c r="I65">
        <v>0</v>
      </c>
      <c r="J65">
        <v>0</v>
      </c>
      <c r="K65">
        <v>0</v>
      </c>
      <c r="L65">
        <v>0</v>
      </c>
      <c r="M65">
        <v>0</v>
      </c>
      <c r="N65">
        <v>0</v>
      </c>
      <c r="O65">
        <v>53</v>
      </c>
      <c r="P65">
        <v>0</v>
      </c>
      <c r="Q65">
        <v>23</v>
      </c>
      <c r="R65">
        <v>0</v>
      </c>
    </row>
    <row r="66" spans="1:18" x14ac:dyDescent="0.25">
      <c r="A66" t="s">
        <v>162</v>
      </c>
      <c r="B66">
        <v>0</v>
      </c>
      <c r="C66">
        <v>0</v>
      </c>
      <c r="D66">
        <v>0</v>
      </c>
      <c r="E66">
        <v>0</v>
      </c>
      <c r="F66">
        <v>0</v>
      </c>
      <c r="G66">
        <v>0</v>
      </c>
      <c r="H66">
        <v>0</v>
      </c>
      <c r="I66">
        <v>0</v>
      </c>
      <c r="J66">
        <v>0</v>
      </c>
      <c r="K66">
        <v>0</v>
      </c>
      <c r="L66">
        <v>0</v>
      </c>
      <c r="M66">
        <v>0</v>
      </c>
      <c r="N66">
        <v>0</v>
      </c>
      <c r="O66">
        <v>53</v>
      </c>
      <c r="P66">
        <v>0</v>
      </c>
      <c r="Q66">
        <v>42</v>
      </c>
      <c r="R66">
        <v>0</v>
      </c>
    </row>
    <row r="67" spans="1:18" x14ac:dyDescent="0.25">
      <c r="A67" t="s">
        <v>103</v>
      </c>
      <c r="B67">
        <v>0</v>
      </c>
      <c r="C67">
        <v>0</v>
      </c>
      <c r="D67">
        <v>0</v>
      </c>
      <c r="E67">
        <v>0</v>
      </c>
      <c r="F67">
        <v>0</v>
      </c>
      <c r="G67">
        <v>0</v>
      </c>
      <c r="H67">
        <v>0</v>
      </c>
      <c r="I67">
        <v>0</v>
      </c>
      <c r="J67">
        <v>0</v>
      </c>
      <c r="K67">
        <v>0</v>
      </c>
      <c r="L67">
        <v>0</v>
      </c>
      <c r="M67">
        <v>0</v>
      </c>
      <c r="N67">
        <v>0</v>
      </c>
      <c r="O67">
        <v>53</v>
      </c>
      <c r="P67">
        <v>0</v>
      </c>
      <c r="Q67">
        <v>53</v>
      </c>
      <c r="R67">
        <v>0</v>
      </c>
    </row>
    <row r="68" spans="1:18" x14ac:dyDescent="0.25">
      <c r="A68" t="s">
        <v>145</v>
      </c>
      <c r="B68">
        <v>0</v>
      </c>
      <c r="C68">
        <v>0</v>
      </c>
      <c r="D68">
        <v>0</v>
      </c>
      <c r="E68">
        <v>0</v>
      </c>
      <c r="F68">
        <v>0</v>
      </c>
      <c r="G68">
        <v>0</v>
      </c>
      <c r="H68">
        <v>0</v>
      </c>
      <c r="I68">
        <v>0</v>
      </c>
      <c r="J68">
        <v>0</v>
      </c>
      <c r="K68">
        <v>0</v>
      </c>
      <c r="L68">
        <v>0</v>
      </c>
      <c r="M68">
        <v>0</v>
      </c>
      <c r="N68">
        <v>0</v>
      </c>
      <c r="O68">
        <v>53</v>
      </c>
      <c r="P68">
        <v>0</v>
      </c>
      <c r="Q68">
        <v>18</v>
      </c>
      <c r="R68">
        <v>0</v>
      </c>
    </row>
    <row r="69" spans="1:18" x14ac:dyDescent="0.25">
      <c r="A69" t="s">
        <v>166</v>
      </c>
      <c r="B69">
        <v>0</v>
      </c>
      <c r="C69">
        <v>0</v>
      </c>
      <c r="D69">
        <v>0</v>
      </c>
      <c r="E69">
        <v>0</v>
      </c>
      <c r="F69">
        <v>0</v>
      </c>
      <c r="G69">
        <v>0</v>
      </c>
      <c r="H69">
        <v>0</v>
      </c>
      <c r="I69">
        <v>0</v>
      </c>
      <c r="J69">
        <v>0</v>
      </c>
      <c r="K69">
        <v>0</v>
      </c>
      <c r="L69">
        <v>0</v>
      </c>
      <c r="M69">
        <v>0</v>
      </c>
      <c r="N69">
        <v>0</v>
      </c>
      <c r="O69">
        <v>53</v>
      </c>
      <c r="P69">
        <v>0</v>
      </c>
      <c r="Q69">
        <v>47</v>
      </c>
      <c r="R69">
        <v>0</v>
      </c>
    </row>
    <row r="70" spans="1:18" x14ac:dyDescent="0.25">
      <c r="A70" t="s">
        <v>91</v>
      </c>
      <c r="B70">
        <v>0</v>
      </c>
      <c r="C70">
        <v>0</v>
      </c>
      <c r="D70">
        <v>0</v>
      </c>
      <c r="E70">
        <v>0</v>
      </c>
      <c r="F70">
        <v>0</v>
      </c>
      <c r="G70">
        <v>0</v>
      </c>
      <c r="H70">
        <v>0</v>
      </c>
      <c r="I70">
        <v>0</v>
      </c>
      <c r="J70">
        <v>0</v>
      </c>
      <c r="K70">
        <v>0</v>
      </c>
      <c r="L70">
        <v>0</v>
      </c>
      <c r="M70">
        <v>0</v>
      </c>
      <c r="N70">
        <v>0</v>
      </c>
      <c r="O70">
        <v>53</v>
      </c>
      <c r="P70">
        <v>0</v>
      </c>
      <c r="Q70">
        <v>11</v>
      </c>
      <c r="R70">
        <v>1</v>
      </c>
    </row>
    <row r="71" spans="1:18" x14ac:dyDescent="0.25">
      <c r="A71" t="s">
        <v>115</v>
      </c>
      <c r="B71">
        <v>0</v>
      </c>
      <c r="C71">
        <v>0</v>
      </c>
      <c r="D71">
        <v>0</v>
      </c>
      <c r="E71">
        <v>0</v>
      </c>
      <c r="F71">
        <v>0</v>
      </c>
      <c r="G71">
        <v>0</v>
      </c>
      <c r="H71">
        <v>0</v>
      </c>
      <c r="I71">
        <v>0</v>
      </c>
      <c r="J71">
        <v>0</v>
      </c>
      <c r="K71">
        <v>0</v>
      </c>
      <c r="L71">
        <v>0</v>
      </c>
      <c r="M71">
        <v>0</v>
      </c>
      <c r="N71">
        <v>0</v>
      </c>
      <c r="O71">
        <v>53</v>
      </c>
      <c r="P71">
        <v>0</v>
      </c>
      <c r="Q71">
        <v>39</v>
      </c>
      <c r="R71">
        <v>0</v>
      </c>
    </row>
    <row r="72" spans="1:18" x14ac:dyDescent="0.25">
      <c r="A72" t="s">
        <v>143</v>
      </c>
      <c r="B72">
        <v>0</v>
      </c>
      <c r="C72">
        <v>0</v>
      </c>
      <c r="D72">
        <v>0</v>
      </c>
      <c r="E72">
        <v>0</v>
      </c>
      <c r="F72">
        <v>0</v>
      </c>
      <c r="G72">
        <v>0</v>
      </c>
      <c r="H72">
        <v>0</v>
      </c>
      <c r="I72">
        <v>0</v>
      </c>
      <c r="J72">
        <v>0</v>
      </c>
      <c r="K72">
        <v>0</v>
      </c>
      <c r="L72">
        <v>0</v>
      </c>
      <c r="M72">
        <v>0</v>
      </c>
      <c r="N72">
        <v>0</v>
      </c>
      <c r="O72">
        <v>53</v>
      </c>
      <c r="P72">
        <v>0</v>
      </c>
      <c r="Q72">
        <v>14</v>
      </c>
      <c r="R72">
        <v>0</v>
      </c>
    </row>
    <row r="73" spans="1:18" x14ac:dyDescent="0.25">
      <c r="A73" t="s">
        <v>158</v>
      </c>
      <c r="B73">
        <v>0</v>
      </c>
      <c r="C73">
        <v>0</v>
      </c>
      <c r="D73">
        <v>0</v>
      </c>
      <c r="E73">
        <v>0</v>
      </c>
      <c r="F73">
        <v>0</v>
      </c>
      <c r="G73">
        <v>0</v>
      </c>
      <c r="H73">
        <v>0</v>
      </c>
      <c r="I73">
        <v>0</v>
      </c>
      <c r="J73">
        <v>0</v>
      </c>
      <c r="K73">
        <v>0</v>
      </c>
      <c r="L73">
        <v>0</v>
      </c>
      <c r="M73">
        <v>0</v>
      </c>
      <c r="N73">
        <v>0</v>
      </c>
      <c r="O73">
        <v>53</v>
      </c>
      <c r="P73">
        <v>0</v>
      </c>
      <c r="Q73">
        <v>36</v>
      </c>
      <c r="R73">
        <v>0</v>
      </c>
    </row>
    <row r="74" spans="1:18" x14ac:dyDescent="0.25">
      <c r="A74" t="s">
        <v>154</v>
      </c>
      <c r="B74">
        <v>0</v>
      </c>
      <c r="C74">
        <v>0</v>
      </c>
      <c r="D74">
        <v>0</v>
      </c>
      <c r="E74">
        <v>0</v>
      </c>
      <c r="F74">
        <v>0</v>
      </c>
      <c r="G74">
        <v>0</v>
      </c>
      <c r="H74">
        <v>0</v>
      </c>
      <c r="I74">
        <v>0</v>
      </c>
      <c r="J74">
        <v>0</v>
      </c>
      <c r="K74">
        <v>0</v>
      </c>
      <c r="L74">
        <v>0</v>
      </c>
      <c r="M74">
        <v>0</v>
      </c>
      <c r="N74">
        <v>0</v>
      </c>
      <c r="O74">
        <v>53</v>
      </c>
      <c r="P74">
        <v>0</v>
      </c>
      <c r="Q74">
        <v>32</v>
      </c>
      <c r="R74">
        <v>0</v>
      </c>
    </row>
    <row r="75" spans="1:18" x14ac:dyDescent="0.25">
      <c r="A75" t="s">
        <v>108</v>
      </c>
      <c r="B75">
        <v>0</v>
      </c>
      <c r="C75">
        <v>0</v>
      </c>
      <c r="D75">
        <v>0</v>
      </c>
      <c r="E75">
        <v>0</v>
      </c>
      <c r="F75">
        <v>0</v>
      </c>
      <c r="G75">
        <v>0</v>
      </c>
      <c r="H75">
        <v>0</v>
      </c>
      <c r="I75">
        <v>0</v>
      </c>
      <c r="J75">
        <v>0</v>
      </c>
      <c r="K75">
        <v>0</v>
      </c>
      <c r="L75">
        <v>0</v>
      </c>
      <c r="M75">
        <v>0</v>
      </c>
      <c r="N75">
        <v>0</v>
      </c>
      <c r="O75">
        <v>53</v>
      </c>
      <c r="P75">
        <v>0</v>
      </c>
      <c r="Q75">
        <v>53</v>
      </c>
      <c r="R75">
        <v>0</v>
      </c>
    </row>
    <row r="76" spans="1:18" x14ac:dyDescent="0.25">
      <c r="A76" t="s">
        <v>111</v>
      </c>
      <c r="B76">
        <v>0</v>
      </c>
      <c r="C76">
        <v>0</v>
      </c>
      <c r="D76">
        <v>0</v>
      </c>
      <c r="E76">
        <v>0</v>
      </c>
      <c r="F76">
        <v>0</v>
      </c>
      <c r="G76">
        <v>0</v>
      </c>
      <c r="H76">
        <v>0</v>
      </c>
      <c r="I76">
        <v>0</v>
      </c>
      <c r="J76">
        <v>0</v>
      </c>
      <c r="K76">
        <v>0</v>
      </c>
      <c r="L76">
        <v>0</v>
      </c>
      <c r="M76">
        <v>0</v>
      </c>
      <c r="N76">
        <v>0</v>
      </c>
      <c r="O76">
        <v>53</v>
      </c>
      <c r="P76">
        <v>0</v>
      </c>
      <c r="Q76">
        <v>53</v>
      </c>
      <c r="R76">
        <v>0</v>
      </c>
    </row>
    <row r="77" spans="1:18" x14ac:dyDescent="0.25">
      <c r="A77" t="s">
        <v>167</v>
      </c>
      <c r="B77">
        <v>0</v>
      </c>
      <c r="C77">
        <v>0</v>
      </c>
      <c r="D77">
        <v>0</v>
      </c>
      <c r="E77">
        <v>0</v>
      </c>
      <c r="F77">
        <v>0</v>
      </c>
      <c r="G77">
        <v>0</v>
      </c>
      <c r="H77">
        <v>0</v>
      </c>
      <c r="I77">
        <v>0</v>
      </c>
      <c r="J77">
        <v>0</v>
      </c>
      <c r="K77">
        <v>0</v>
      </c>
      <c r="L77">
        <v>0</v>
      </c>
      <c r="M77">
        <v>0</v>
      </c>
      <c r="N77">
        <v>0</v>
      </c>
      <c r="O77">
        <v>53</v>
      </c>
      <c r="P77">
        <v>0</v>
      </c>
      <c r="Q77">
        <v>47</v>
      </c>
      <c r="R77">
        <v>0</v>
      </c>
    </row>
    <row r="78" spans="1:18" x14ac:dyDescent="0.25">
      <c r="A78" t="s">
        <v>160</v>
      </c>
      <c r="B78">
        <v>0</v>
      </c>
      <c r="C78">
        <v>0</v>
      </c>
      <c r="D78">
        <v>0</v>
      </c>
      <c r="E78">
        <v>0</v>
      </c>
      <c r="F78">
        <v>0</v>
      </c>
      <c r="G78">
        <v>0</v>
      </c>
      <c r="H78">
        <v>0</v>
      </c>
      <c r="I78">
        <v>0</v>
      </c>
      <c r="J78">
        <v>0</v>
      </c>
      <c r="K78">
        <v>0</v>
      </c>
      <c r="L78">
        <v>0</v>
      </c>
      <c r="M78">
        <v>0</v>
      </c>
      <c r="N78">
        <v>0</v>
      </c>
      <c r="O78">
        <v>53</v>
      </c>
      <c r="P78">
        <v>0</v>
      </c>
      <c r="Q78">
        <v>39</v>
      </c>
      <c r="R78">
        <v>0</v>
      </c>
    </row>
    <row r="79" spans="1:18" x14ac:dyDescent="0.25">
      <c r="A79" t="s">
        <v>163</v>
      </c>
      <c r="B79">
        <v>0</v>
      </c>
      <c r="C79">
        <v>0</v>
      </c>
      <c r="D79">
        <v>0</v>
      </c>
      <c r="E79">
        <v>0</v>
      </c>
      <c r="F79">
        <v>0</v>
      </c>
      <c r="G79">
        <v>0</v>
      </c>
      <c r="H79">
        <v>0</v>
      </c>
      <c r="I79">
        <v>0</v>
      </c>
      <c r="J79">
        <v>0</v>
      </c>
      <c r="K79">
        <v>0</v>
      </c>
      <c r="L79">
        <v>0</v>
      </c>
      <c r="M79">
        <v>0</v>
      </c>
      <c r="N79">
        <v>0</v>
      </c>
      <c r="O79">
        <v>53</v>
      </c>
      <c r="P79">
        <v>0</v>
      </c>
      <c r="Q79">
        <v>44</v>
      </c>
    </row>
    <row r="80" spans="1:18" x14ac:dyDescent="0.25">
      <c r="A80" t="s">
        <v>161</v>
      </c>
      <c r="B80">
        <v>0</v>
      </c>
      <c r="C80">
        <v>0</v>
      </c>
      <c r="D80">
        <v>0</v>
      </c>
      <c r="E80">
        <v>0</v>
      </c>
      <c r="F80">
        <v>0</v>
      </c>
      <c r="G80">
        <v>0</v>
      </c>
      <c r="H80">
        <v>0</v>
      </c>
      <c r="I80">
        <v>0</v>
      </c>
      <c r="J80">
        <v>0</v>
      </c>
      <c r="K80">
        <v>0</v>
      </c>
      <c r="L80">
        <v>0</v>
      </c>
      <c r="M80">
        <v>0</v>
      </c>
      <c r="N80">
        <v>0</v>
      </c>
      <c r="O80">
        <v>53</v>
      </c>
      <c r="P80">
        <v>0</v>
      </c>
      <c r="Q80">
        <v>42</v>
      </c>
      <c r="R80">
        <v>0</v>
      </c>
    </row>
    <row r="81" spans="1:18" x14ac:dyDescent="0.25">
      <c r="A81" t="s">
        <v>164</v>
      </c>
      <c r="B81">
        <v>0</v>
      </c>
      <c r="C81">
        <v>0</v>
      </c>
      <c r="D81">
        <v>0</v>
      </c>
      <c r="E81">
        <v>0</v>
      </c>
      <c r="F81">
        <v>0</v>
      </c>
      <c r="G81">
        <v>0</v>
      </c>
      <c r="H81">
        <v>0</v>
      </c>
      <c r="I81">
        <v>0</v>
      </c>
      <c r="J81">
        <v>0</v>
      </c>
      <c r="K81">
        <v>0</v>
      </c>
      <c r="L81">
        <v>0</v>
      </c>
      <c r="M81">
        <v>0</v>
      </c>
      <c r="N81">
        <v>0</v>
      </c>
      <c r="O81">
        <v>53</v>
      </c>
      <c r="P81">
        <v>0</v>
      </c>
      <c r="Q81">
        <v>44</v>
      </c>
      <c r="R81">
        <v>0</v>
      </c>
    </row>
    <row r="82" spans="1:18" x14ac:dyDescent="0.25">
      <c r="R82">
        <v>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20"/>
  <sheetViews>
    <sheetView workbookViewId="0">
      <selection activeCell="V20" sqref="V20"/>
    </sheetView>
  </sheetViews>
  <sheetFormatPr defaultRowHeight="15" x14ac:dyDescent="0.25"/>
  <sheetData>
    <row r="1" spans="1:22" ht="18" x14ac:dyDescent="0.25">
      <c r="A1" s="5" t="s">
        <v>219</v>
      </c>
      <c r="B1" s="5"/>
      <c r="C1" s="5"/>
      <c r="D1" s="5"/>
      <c r="E1" s="5"/>
      <c r="F1" s="5"/>
      <c r="G1" s="5"/>
      <c r="H1" s="5"/>
      <c r="I1" s="5"/>
      <c r="J1" s="5"/>
      <c r="K1" s="5"/>
      <c r="L1" s="5"/>
      <c r="M1" s="5"/>
      <c r="N1" s="5"/>
      <c r="O1" s="5"/>
      <c r="P1" s="5"/>
      <c r="Q1" s="5"/>
      <c r="R1" s="5"/>
      <c r="S1" s="5"/>
      <c r="T1" s="5"/>
      <c r="U1" s="5"/>
      <c r="V1" s="5"/>
    </row>
    <row r="3" spans="1:22" x14ac:dyDescent="0.25">
      <c r="A3" s="6" t="s">
        <v>74</v>
      </c>
      <c r="B3" s="6"/>
      <c r="C3" s="6"/>
      <c r="D3" s="6"/>
      <c r="E3" s="6"/>
      <c r="F3" s="6"/>
      <c r="G3" s="6"/>
      <c r="H3" s="6"/>
      <c r="I3" s="6"/>
      <c r="J3" s="6"/>
      <c r="K3" s="6"/>
      <c r="L3" s="6"/>
      <c r="M3" s="6"/>
      <c r="N3" s="6"/>
      <c r="O3" s="6"/>
      <c r="P3" s="6"/>
      <c r="Q3" s="6"/>
      <c r="R3" s="6"/>
      <c r="S3" s="6"/>
      <c r="T3" s="6"/>
      <c r="U3" s="6"/>
      <c r="V3" s="6"/>
    </row>
    <row r="4" spans="1:22" x14ac:dyDescent="0.25">
      <c r="A4" s="146" t="s">
        <v>185</v>
      </c>
      <c r="B4" s="6"/>
      <c r="C4" s="147">
        <v>50</v>
      </c>
      <c r="D4" s="147">
        <v>10</v>
      </c>
      <c r="E4" s="147">
        <v>30</v>
      </c>
      <c r="F4" s="147">
        <v>57</v>
      </c>
      <c r="G4" s="147">
        <v>47</v>
      </c>
      <c r="H4" s="147">
        <v>0</v>
      </c>
      <c r="I4" s="6"/>
      <c r="J4" s="147">
        <v>0</v>
      </c>
      <c r="K4" s="147">
        <v>0</v>
      </c>
      <c r="L4" s="6"/>
      <c r="M4" s="6"/>
      <c r="N4" s="6"/>
      <c r="O4" s="6"/>
      <c r="P4" s="6"/>
      <c r="Q4" s="6"/>
      <c r="R4" s="6"/>
      <c r="S4" s="6"/>
      <c r="T4" s="6"/>
      <c r="U4" s="6"/>
      <c r="V4" s="6"/>
    </row>
    <row r="5" spans="1:22" x14ac:dyDescent="0.25">
      <c r="A5" s="148" t="s">
        <v>220</v>
      </c>
      <c r="C5" s="149" t="s">
        <v>221</v>
      </c>
      <c r="D5" s="150"/>
      <c r="E5" s="150"/>
      <c r="F5" s="150"/>
      <c r="G5" s="150"/>
      <c r="P5" s="150" t="s">
        <v>222</v>
      </c>
      <c r="Q5" s="150" t="s">
        <v>222</v>
      </c>
      <c r="R5" s="150" t="s">
        <v>222</v>
      </c>
      <c r="S5" s="150" t="s">
        <v>223</v>
      </c>
    </row>
    <row r="6" spans="1:22" ht="45.75" thickBot="1" x14ac:dyDescent="0.3">
      <c r="A6" s="101" t="s">
        <v>81</v>
      </c>
      <c r="B6" s="102"/>
      <c r="C6" s="151" t="s">
        <v>224</v>
      </c>
      <c r="D6" s="105" t="s">
        <v>189</v>
      </c>
      <c r="E6" s="152" t="s">
        <v>225</v>
      </c>
      <c r="F6" s="153" t="s">
        <v>226</v>
      </c>
      <c r="G6" s="106" t="s">
        <v>227</v>
      </c>
      <c r="H6" s="106" t="s">
        <v>228</v>
      </c>
      <c r="I6" s="154"/>
      <c r="J6" s="155"/>
      <c r="K6" s="107"/>
      <c r="L6" s="107" t="s">
        <v>138</v>
      </c>
      <c r="M6" s="156" t="s">
        <v>229</v>
      </c>
      <c r="N6" s="157" t="s">
        <v>230</v>
      </c>
      <c r="O6" s="101" t="s">
        <v>199</v>
      </c>
      <c r="P6" s="103" t="s">
        <v>198</v>
      </c>
      <c r="Q6" s="158" t="s">
        <v>139</v>
      </c>
      <c r="R6" s="158" t="s">
        <v>141</v>
      </c>
      <c r="S6" s="159" t="s">
        <v>231</v>
      </c>
      <c r="T6" s="160" t="s">
        <v>221</v>
      </c>
      <c r="U6" s="161"/>
      <c r="V6" s="161"/>
    </row>
    <row r="7" spans="1:22" ht="17.25" thickTop="1" thickBot="1" x14ac:dyDescent="0.3">
      <c r="A7" s="108" t="s">
        <v>104</v>
      </c>
      <c r="B7" s="109"/>
      <c r="C7" s="111">
        <v>21</v>
      </c>
      <c r="D7" s="110">
        <v>6</v>
      </c>
      <c r="E7" s="110">
        <v>25</v>
      </c>
      <c r="F7" s="162">
        <v>50</v>
      </c>
      <c r="G7" s="162">
        <v>41</v>
      </c>
      <c r="H7" s="111">
        <v>0</v>
      </c>
      <c r="I7" s="110">
        <v>0</v>
      </c>
      <c r="J7" s="110">
        <v>0</v>
      </c>
      <c r="K7" s="110">
        <v>0</v>
      </c>
      <c r="L7" s="110">
        <f t="shared" ref="L7:L50" si="0">SUM(C7:K7)</f>
        <v>143</v>
      </c>
      <c r="M7" s="112">
        <v>0</v>
      </c>
      <c r="N7" s="113">
        <v>0</v>
      </c>
      <c r="O7" s="163">
        <f>SUM(C7:K7)/6</f>
        <v>23.833333333333332</v>
      </c>
      <c r="P7" s="111">
        <v>6</v>
      </c>
      <c r="Q7" s="164">
        <v>6</v>
      </c>
      <c r="R7" s="111">
        <v>12</v>
      </c>
      <c r="S7" s="165">
        <v>5</v>
      </c>
      <c r="T7" s="166" t="s">
        <v>232</v>
      </c>
    </row>
    <row r="8" spans="1:22" ht="17.25" thickTop="1" thickBot="1" x14ac:dyDescent="0.3">
      <c r="A8" s="108" t="s">
        <v>13</v>
      </c>
      <c r="B8" s="109"/>
      <c r="C8" s="111">
        <v>24</v>
      </c>
      <c r="D8" s="110">
        <v>10</v>
      </c>
      <c r="E8" s="162">
        <v>29</v>
      </c>
      <c r="F8" s="110">
        <v>41</v>
      </c>
      <c r="G8" s="110">
        <v>19</v>
      </c>
      <c r="H8" s="111">
        <v>0</v>
      </c>
      <c r="I8" s="110">
        <v>0</v>
      </c>
      <c r="J8" s="110">
        <v>0</v>
      </c>
      <c r="K8" s="110">
        <v>0</v>
      </c>
      <c r="L8" s="110">
        <f t="shared" si="0"/>
        <v>123</v>
      </c>
      <c r="M8" s="112">
        <v>0</v>
      </c>
      <c r="N8" s="113">
        <v>0</v>
      </c>
      <c r="O8" s="163">
        <f>SUM(C8:K8)/8</f>
        <v>15.375</v>
      </c>
      <c r="P8" s="111">
        <v>4</v>
      </c>
      <c r="Q8" s="164">
        <v>3</v>
      </c>
      <c r="R8" s="111">
        <v>8</v>
      </c>
      <c r="S8" s="167">
        <v>5</v>
      </c>
    </row>
    <row r="9" spans="1:22" ht="17.25" thickTop="1" thickBot="1" x14ac:dyDescent="0.3">
      <c r="A9" s="108" t="s">
        <v>91</v>
      </c>
      <c r="B9" s="109"/>
      <c r="C9" s="168">
        <v>31</v>
      </c>
      <c r="D9" s="169">
        <v>9</v>
      </c>
      <c r="E9" s="169">
        <v>14</v>
      </c>
      <c r="F9" s="169">
        <v>26</v>
      </c>
      <c r="G9" s="169">
        <v>35</v>
      </c>
      <c r="H9" s="168">
        <v>0</v>
      </c>
      <c r="I9" s="169">
        <v>0</v>
      </c>
      <c r="J9" s="169">
        <v>0</v>
      </c>
      <c r="K9" s="169">
        <v>0</v>
      </c>
      <c r="L9" s="169">
        <f t="shared" si="0"/>
        <v>115</v>
      </c>
      <c r="M9" s="112">
        <v>0</v>
      </c>
      <c r="N9" s="170">
        <v>0</v>
      </c>
      <c r="O9" s="171">
        <f>SUM(C9:I9)/3</f>
        <v>38.333333333333336</v>
      </c>
      <c r="P9" s="168" t="s">
        <v>233</v>
      </c>
      <c r="Q9" s="172">
        <v>11</v>
      </c>
      <c r="R9" s="168">
        <v>1</v>
      </c>
      <c r="S9" s="167">
        <v>5</v>
      </c>
    </row>
    <row r="10" spans="1:22" ht="17.25" thickTop="1" thickBot="1" x14ac:dyDescent="0.3">
      <c r="A10" s="115" t="s">
        <v>9</v>
      </c>
      <c r="B10" s="109"/>
      <c r="C10" s="111">
        <v>19</v>
      </c>
      <c r="D10" s="110">
        <v>0</v>
      </c>
      <c r="E10" s="110">
        <v>8</v>
      </c>
      <c r="F10" s="110">
        <v>33</v>
      </c>
      <c r="G10" s="110">
        <v>19</v>
      </c>
      <c r="H10" s="111">
        <v>0</v>
      </c>
      <c r="I10" s="110">
        <v>0</v>
      </c>
      <c r="J10" s="110">
        <v>0</v>
      </c>
      <c r="K10" s="110">
        <v>0</v>
      </c>
      <c r="L10" s="110">
        <f t="shared" si="0"/>
        <v>79</v>
      </c>
      <c r="M10" s="112">
        <v>0</v>
      </c>
      <c r="N10" s="113">
        <v>0</v>
      </c>
      <c r="O10" s="163">
        <f>SUM(C10:K10)/2</f>
        <v>39.5</v>
      </c>
      <c r="P10" s="111">
        <v>3</v>
      </c>
      <c r="Q10" s="164">
        <v>15</v>
      </c>
      <c r="R10" s="111" t="s">
        <v>233</v>
      </c>
      <c r="S10" s="167">
        <v>5</v>
      </c>
    </row>
    <row r="11" spans="1:22" ht="17.25" thickTop="1" thickBot="1" x14ac:dyDescent="0.3">
      <c r="A11" s="173" t="s">
        <v>200</v>
      </c>
      <c r="B11" s="109"/>
      <c r="C11" s="111">
        <v>10</v>
      </c>
      <c r="D11" s="110">
        <v>0</v>
      </c>
      <c r="E11" s="110">
        <v>9</v>
      </c>
      <c r="F11" s="110">
        <v>21</v>
      </c>
      <c r="G11" s="110">
        <v>25</v>
      </c>
      <c r="H11" s="111">
        <v>0</v>
      </c>
      <c r="I11" s="110">
        <v>0</v>
      </c>
      <c r="J11" s="110">
        <v>0</v>
      </c>
      <c r="K11" s="110">
        <v>0</v>
      </c>
      <c r="L11" s="110">
        <f t="shared" si="0"/>
        <v>65</v>
      </c>
      <c r="M11" s="112">
        <v>0</v>
      </c>
      <c r="N11" s="113">
        <v>0</v>
      </c>
      <c r="O11" s="163">
        <f>SUM(C11:K11)/6</f>
        <v>10.833333333333334</v>
      </c>
      <c r="P11" s="111">
        <v>7</v>
      </c>
      <c r="Q11" s="164">
        <v>10</v>
      </c>
      <c r="R11" s="111" t="s">
        <v>233</v>
      </c>
      <c r="S11" s="167">
        <v>4</v>
      </c>
    </row>
    <row r="12" spans="1:22" ht="17.25" thickTop="1" thickBot="1" x14ac:dyDescent="0.3">
      <c r="A12" s="108" t="s">
        <v>11</v>
      </c>
      <c r="B12" s="109"/>
      <c r="C12" s="111">
        <v>13</v>
      </c>
      <c r="D12" s="110">
        <v>0</v>
      </c>
      <c r="E12" s="110">
        <v>12</v>
      </c>
      <c r="F12" s="110">
        <v>21</v>
      </c>
      <c r="G12" s="110">
        <v>18</v>
      </c>
      <c r="H12" s="111">
        <v>0</v>
      </c>
      <c r="I12" s="110">
        <v>0</v>
      </c>
      <c r="J12" s="110">
        <v>0</v>
      </c>
      <c r="K12" s="110">
        <v>0</v>
      </c>
      <c r="L12" s="110">
        <f t="shared" si="0"/>
        <v>64</v>
      </c>
      <c r="M12" s="112">
        <v>0</v>
      </c>
      <c r="N12" s="113">
        <v>0</v>
      </c>
      <c r="O12" s="163">
        <f>SUM(C12:K12)/8</f>
        <v>8</v>
      </c>
      <c r="P12" s="111">
        <v>2</v>
      </c>
      <c r="Q12" s="164">
        <v>2</v>
      </c>
      <c r="R12" s="111">
        <v>3</v>
      </c>
      <c r="S12" s="167">
        <v>5</v>
      </c>
    </row>
    <row r="13" spans="1:22" ht="17.25" thickTop="1" thickBot="1" x14ac:dyDescent="0.3">
      <c r="A13" s="115" t="s">
        <v>201</v>
      </c>
      <c r="B13" s="109"/>
      <c r="C13" s="111">
        <v>13</v>
      </c>
      <c r="D13" s="110">
        <v>9</v>
      </c>
      <c r="E13" s="110">
        <v>14</v>
      </c>
      <c r="F13" s="110">
        <v>21</v>
      </c>
      <c r="G13" s="110">
        <v>2</v>
      </c>
      <c r="H13" s="111">
        <v>0</v>
      </c>
      <c r="I13" s="110">
        <v>0</v>
      </c>
      <c r="J13" s="110">
        <v>0</v>
      </c>
      <c r="K13" s="110">
        <v>0</v>
      </c>
      <c r="L13" s="110">
        <f t="shared" si="0"/>
        <v>59</v>
      </c>
      <c r="M13" s="112">
        <v>0</v>
      </c>
      <c r="N13" s="113">
        <v>0</v>
      </c>
      <c r="O13" s="163">
        <f>SUM(C13:K13)/9</f>
        <v>6.5555555555555554</v>
      </c>
      <c r="P13" s="111" t="s">
        <v>233</v>
      </c>
      <c r="Q13" s="164" t="s">
        <v>233</v>
      </c>
      <c r="R13" s="111" t="s">
        <v>233</v>
      </c>
      <c r="S13" s="167">
        <v>5</v>
      </c>
    </row>
    <row r="14" spans="1:22" ht="17.25" thickTop="1" thickBot="1" x14ac:dyDescent="0.3">
      <c r="A14" s="108" t="s">
        <v>20</v>
      </c>
      <c r="B14" s="109"/>
      <c r="C14" s="162">
        <v>37</v>
      </c>
      <c r="D14" s="110">
        <v>0</v>
      </c>
      <c r="E14" s="110">
        <v>0</v>
      </c>
      <c r="F14" s="110">
        <v>0</v>
      </c>
      <c r="G14" s="110">
        <v>20</v>
      </c>
      <c r="H14" s="111">
        <v>0</v>
      </c>
      <c r="I14" s="110">
        <v>0</v>
      </c>
      <c r="J14" s="110">
        <v>0</v>
      </c>
      <c r="K14" s="110">
        <v>0</v>
      </c>
      <c r="L14" s="110">
        <f t="shared" si="0"/>
        <v>57</v>
      </c>
      <c r="M14" s="112">
        <v>0</v>
      </c>
      <c r="N14" s="113">
        <v>0</v>
      </c>
      <c r="O14" s="163">
        <f>SUM(C14:K14)/5</f>
        <v>11.4</v>
      </c>
      <c r="P14" s="111">
        <v>1</v>
      </c>
      <c r="Q14" s="164">
        <v>1</v>
      </c>
      <c r="R14" s="111">
        <v>2</v>
      </c>
      <c r="S14" s="167">
        <v>2</v>
      </c>
    </row>
    <row r="15" spans="1:22" ht="17.25" thickTop="1" thickBot="1" x14ac:dyDescent="0.3">
      <c r="A15" s="108" t="s">
        <v>234</v>
      </c>
      <c r="B15" s="109"/>
      <c r="C15" s="111">
        <v>22</v>
      </c>
      <c r="D15" s="110">
        <v>0</v>
      </c>
      <c r="E15" s="110">
        <v>18</v>
      </c>
      <c r="F15" s="110">
        <v>0</v>
      </c>
      <c r="G15" s="110">
        <v>10</v>
      </c>
      <c r="H15" s="111">
        <v>0</v>
      </c>
      <c r="I15" s="110">
        <v>0</v>
      </c>
      <c r="J15" s="110">
        <v>0</v>
      </c>
      <c r="K15" s="110">
        <v>0</v>
      </c>
      <c r="L15" s="110">
        <f t="shared" si="0"/>
        <v>50</v>
      </c>
      <c r="M15" s="112">
        <v>0</v>
      </c>
      <c r="N15" s="113">
        <v>0</v>
      </c>
      <c r="O15" s="163">
        <f>SUM(C15:K15)/8</f>
        <v>6.25</v>
      </c>
      <c r="P15" s="111">
        <v>10</v>
      </c>
      <c r="Q15" s="164">
        <v>10</v>
      </c>
      <c r="R15" s="111">
        <v>13</v>
      </c>
      <c r="S15" s="167">
        <v>4</v>
      </c>
    </row>
    <row r="16" spans="1:22" ht="17.25" thickTop="1" thickBot="1" x14ac:dyDescent="0.3">
      <c r="A16" s="115" t="s">
        <v>14</v>
      </c>
      <c r="B16" s="109"/>
      <c r="C16" s="111">
        <v>15</v>
      </c>
      <c r="D16" s="110">
        <v>0</v>
      </c>
      <c r="E16" s="110">
        <v>1</v>
      </c>
      <c r="F16" s="110">
        <v>20</v>
      </c>
      <c r="G16" s="110">
        <v>13</v>
      </c>
      <c r="H16" s="111">
        <v>0</v>
      </c>
      <c r="I16" s="110">
        <v>0</v>
      </c>
      <c r="J16" s="110">
        <v>0</v>
      </c>
      <c r="K16" s="110">
        <v>0</v>
      </c>
      <c r="L16" s="110">
        <f t="shared" si="0"/>
        <v>49</v>
      </c>
      <c r="M16" s="112">
        <v>0</v>
      </c>
      <c r="N16" s="113">
        <v>0</v>
      </c>
      <c r="O16" s="174" t="s">
        <v>233</v>
      </c>
      <c r="P16" s="111" t="s">
        <v>233</v>
      </c>
      <c r="Q16" s="175" t="s">
        <v>233</v>
      </c>
      <c r="R16" s="111">
        <v>0</v>
      </c>
      <c r="S16" s="167">
        <v>5</v>
      </c>
    </row>
    <row r="17" spans="1:18" ht="16.5" thickTop="1" x14ac:dyDescent="0.25">
      <c r="A17" s="108" t="s">
        <v>17</v>
      </c>
      <c r="B17" s="109"/>
      <c r="C17" s="111">
        <v>24</v>
      </c>
      <c r="D17" s="110">
        <v>0</v>
      </c>
      <c r="E17" s="110">
        <v>6</v>
      </c>
      <c r="F17" s="110">
        <v>0</v>
      </c>
      <c r="G17" s="110">
        <v>12</v>
      </c>
      <c r="H17" s="111">
        <v>0</v>
      </c>
      <c r="I17" s="110">
        <v>0</v>
      </c>
      <c r="J17" s="110">
        <v>0</v>
      </c>
      <c r="K17" s="110">
        <v>0</v>
      </c>
      <c r="L17" s="110">
        <f t="shared" si="0"/>
        <v>42</v>
      </c>
      <c r="M17" s="112">
        <v>0</v>
      </c>
      <c r="N17" s="113">
        <v>0</v>
      </c>
      <c r="O17" s="163">
        <f>SUM(C17:K17)/5</f>
        <v>8.4</v>
      </c>
      <c r="P17" s="111">
        <v>11</v>
      </c>
      <c r="Q17" s="164">
        <v>5</v>
      </c>
      <c r="R17" s="111">
        <v>7</v>
      </c>
    </row>
    <row r="18" spans="1:18" ht="15.75" x14ac:dyDescent="0.25">
      <c r="A18" s="115" t="s">
        <v>16</v>
      </c>
      <c r="B18" s="109"/>
      <c r="C18" s="111">
        <v>5</v>
      </c>
      <c r="D18" s="110">
        <v>9</v>
      </c>
      <c r="E18" s="110">
        <v>4</v>
      </c>
      <c r="F18" s="110">
        <v>19</v>
      </c>
      <c r="G18" s="110">
        <v>5</v>
      </c>
      <c r="H18" s="111">
        <v>0</v>
      </c>
      <c r="I18" s="110">
        <v>0</v>
      </c>
      <c r="J18" s="110">
        <v>0</v>
      </c>
      <c r="K18" s="110">
        <v>0</v>
      </c>
      <c r="L18" s="110">
        <f t="shared" si="0"/>
        <v>42</v>
      </c>
      <c r="M18" s="112">
        <v>0</v>
      </c>
      <c r="N18" s="113">
        <v>0</v>
      </c>
      <c r="O18" s="163">
        <f>SUM(C18:I18)/1</f>
        <v>42</v>
      </c>
      <c r="P18" s="111" t="s">
        <v>233</v>
      </c>
      <c r="Q18" s="164" t="s">
        <v>233</v>
      </c>
      <c r="R18" s="111" t="s">
        <v>233</v>
      </c>
    </row>
    <row r="19" spans="1:18" ht="15.75" x14ac:dyDescent="0.25">
      <c r="A19" s="108" t="s">
        <v>235</v>
      </c>
      <c r="B19" s="109"/>
      <c r="C19" s="111">
        <v>22</v>
      </c>
      <c r="D19" s="110">
        <v>0</v>
      </c>
      <c r="E19" s="110">
        <v>13</v>
      </c>
      <c r="F19" s="110">
        <v>0</v>
      </c>
      <c r="G19" s="110">
        <v>0</v>
      </c>
      <c r="H19" s="111">
        <v>0</v>
      </c>
      <c r="I19" s="110">
        <v>0</v>
      </c>
      <c r="J19" s="110">
        <v>0</v>
      </c>
      <c r="K19" s="110">
        <v>0</v>
      </c>
      <c r="L19" s="110">
        <f t="shared" si="0"/>
        <v>35</v>
      </c>
      <c r="M19" s="112">
        <v>0</v>
      </c>
      <c r="N19" s="113">
        <v>0</v>
      </c>
      <c r="O19" s="163">
        <f>SUM(C19:K19)/5</f>
        <v>7</v>
      </c>
      <c r="P19" s="111">
        <v>8</v>
      </c>
      <c r="Q19" s="164">
        <v>4</v>
      </c>
      <c r="R19" s="111">
        <v>4</v>
      </c>
    </row>
    <row r="20" spans="1:18" ht="15.75" x14ac:dyDescent="0.25">
      <c r="A20" s="108" t="s">
        <v>36</v>
      </c>
      <c r="B20" s="109"/>
      <c r="C20" s="111">
        <v>0</v>
      </c>
      <c r="D20" s="110">
        <v>0</v>
      </c>
      <c r="E20" s="110">
        <v>0</v>
      </c>
      <c r="F20" s="110">
        <v>21</v>
      </c>
      <c r="G20" s="110">
        <v>9</v>
      </c>
      <c r="H20" s="111">
        <v>0</v>
      </c>
      <c r="I20" s="110">
        <v>0</v>
      </c>
      <c r="J20" s="110">
        <v>0</v>
      </c>
      <c r="K20" s="110">
        <v>0</v>
      </c>
      <c r="L20" s="110">
        <f t="shared" si="0"/>
        <v>30</v>
      </c>
      <c r="M20" s="112">
        <v>0</v>
      </c>
      <c r="N20" s="113">
        <v>0</v>
      </c>
      <c r="O20" s="163">
        <f>SUM(C20:K20)/8</f>
        <v>3.75</v>
      </c>
      <c r="P20" s="111">
        <v>5</v>
      </c>
      <c r="Q20" s="164">
        <v>8</v>
      </c>
      <c r="R20" s="111">
        <v>9</v>
      </c>
    </row>
    <row r="21" spans="1:18" x14ac:dyDescent="0.25">
      <c r="A21" s="108" t="s">
        <v>27</v>
      </c>
      <c r="B21" s="109"/>
      <c r="C21" s="111">
        <v>0</v>
      </c>
      <c r="D21" s="110">
        <v>0</v>
      </c>
      <c r="E21" s="110">
        <v>3</v>
      </c>
      <c r="F21" s="110">
        <v>0</v>
      </c>
      <c r="G21" s="110">
        <v>16</v>
      </c>
      <c r="H21" s="111">
        <v>0</v>
      </c>
      <c r="I21" s="110">
        <v>0</v>
      </c>
      <c r="J21" s="110">
        <v>0</v>
      </c>
      <c r="K21" s="110">
        <v>0</v>
      </c>
      <c r="L21" s="110">
        <f t="shared" si="0"/>
        <v>19</v>
      </c>
      <c r="M21" s="176">
        <v>0</v>
      </c>
      <c r="N21" s="113">
        <v>0</v>
      </c>
      <c r="O21" s="174"/>
      <c r="P21" s="109"/>
      <c r="Q21" s="177"/>
      <c r="R21" s="111">
        <v>0</v>
      </c>
    </row>
    <row r="22" spans="1:18" ht="15.75" x14ac:dyDescent="0.25">
      <c r="A22" s="115" t="s">
        <v>157</v>
      </c>
      <c r="B22" s="109"/>
      <c r="C22" s="111">
        <v>14</v>
      </c>
      <c r="D22" s="111">
        <v>4</v>
      </c>
      <c r="E22" s="110">
        <v>0</v>
      </c>
      <c r="F22" s="110">
        <v>0</v>
      </c>
      <c r="G22" s="110">
        <v>0</v>
      </c>
      <c r="H22" s="111">
        <v>0</v>
      </c>
      <c r="I22" s="110">
        <v>0</v>
      </c>
      <c r="J22" s="110">
        <v>0</v>
      </c>
      <c r="K22" s="110">
        <v>0</v>
      </c>
      <c r="L22" s="110">
        <f t="shared" si="0"/>
        <v>18</v>
      </c>
      <c r="M22" s="112">
        <v>0</v>
      </c>
      <c r="N22" s="113">
        <v>0</v>
      </c>
      <c r="O22" s="163">
        <f>SUM(C22:I22)/1</f>
        <v>18</v>
      </c>
      <c r="P22" s="111">
        <v>0</v>
      </c>
      <c r="Q22" s="164">
        <v>0</v>
      </c>
      <c r="R22" s="111">
        <v>0</v>
      </c>
    </row>
    <row r="23" spans="1:18" ht="15.75" x14ac:dyDescent="0.25">
      <c r="A23" s="115" t="s">
        <v>236</v>
      </c>
      <c r="B23" s="178"/>
      <c r="C23" s="111">
        <v>11</v>
      </c>
      <c r="D23" s="110">
        <v>6</v>
      </c>
      <c r="E23" s="110">
        <v>0</v>
      </c>
      <c r="F23" s="110">
        <v>0</v>
      </c>
      <c r="G23" s="110">
        <v>0</v>
      </c>
      <c r="H23" s="111">
        <v>0</v>
      </c>
      <c r="I23" s="110">
        <v>0</v>
      </c>
      <c r="J23" s="110">
        <v>0</v>
      </c>
      <c r="K23" s="110">
        <v>0</v>
      </c>
      <c r="L23" s="110">
        <f t="shared" si="0"/>
        <v>17</v>
      </c>
      <c r="M23" s="112">
        <v>0</v>
      </c>
      <c r="N23" s="113">
        <v>0</v>
      </c>
      <c r="O23" s="179">
        <f>SUM(C23:I23)</f>
        <v>17</v>
      </c>
      <c r="P23" s="111">
        <v>0</v>
      </c>
      <c r="Q23" s="73">
        <v>0</v>
      </c>
      <c r="R23" s="1"/>
    </row>
    <row r="24" spans="1:18" ht="15.75" x14ac:dyDescent="0.25">
      <c r="A24" s="115" t="s">
        <v>155</v>
      </c>
      <c r="B24" s="109"/>
      <c r="C24" s="111">
        <v>15</v>
      </c>
      <c r="D24" s="110">
        <v>0</v>
      </c>
      <c r="E24" s="110">
        <v>0</v>
      </c>
      <c r="F24" s="110">
        <v>0</v>
      </c>
      <c r="G24" s="110">
        <v>0</v>
      </c>
      <c r="H24" s="111">
        <v>0</v>
      </c>
      <c r="I24" s="110">
        <v>0</v>
      </c>
      <c r="J24" s="110">
        <v>0</v>
      </c>
      <c r="K24" s="110">
        <v>0</v>
      </c>
      <c r="L24" s="110">
        <f t="shared" si="0"/>
        <v>15</v>
      </c>
      <c r="M24" s="112">
        <v>0</v>
      </c>
      <c r="N24" s="113">
        <v>0</v>
      </c>
      <c r="O24" s="163">
        <f>SUM(C24:K24)/2</f>
        <v>7.5</v>
      </c>
      <c r="P24" s="111">
        <v>0</v>
      </c>
      <c r="Q24" s="164">
        <v>0</v>
      </c>
      <c r="R24" s="111">
        <v>0</v>
      </c>
    </row>
    <row r="25" spans="1:18" ht="15.75" x14ac:dyDescent="0.25">
      <c r="A25" s="108" t="s">
        <v>237</v>
      </c>
      <c r="B25" s="109"/>
      <c r="C25" s="111">
        <v>0</v>
      </c>
      <c r="D25" s="110">
        <v>0</v>
      </c>
      <c r="E25" s="110">
        <v>0</v>
      </c>
      <c r="F25" s="110">
        <v>0</v>
      </c>
      <c r="G25" s="110">
        <v>13</v>
      </c>
      <c r="H25" s="111">
        <v>0</v>
      </c>
      <c r="I25" s="110">
        <v>0</v>
      </c>
      <c r="J25" s="110">
        <v>0</v>
      </c>
      <c r="K25" s="110">
        <v>0</v>
      </c>
      <c r="L25" s="110">
        <f t="shared" si="0"/>
        <v>13</v>
      </c>
      <c r="M25" s="112">
        <v>0</v>
      </c>
      <c r="N25" s="113">
        <v>0</v>
      </c>
      <c r="O25" s="179">
        <f>SUM(C25:I25)</f>
        <v>13</v>
      </c>
      <c r="P25" s="111">
        <v>0</v>
      </c>
      <c r="Q25" s="73">
        <v>0</v>
      </c>
      <c r="R25" s="1"/>
    </row>
    <row r="26" spans="1:18" x14ac:dyDescent="0.25">
      <c r="A26" s="115" t="s">
        <v>110</v>
      </c>
      <c r="B26" s="109"/>
      <c r="C26" s="111">
        <v>5</v>
      </c>
      <c r="D26" s="110">
        <v>0</v>
      </c>
      <c r="E26" s="110">
        <v>0</v>
      </c>
      <c r="F26" s="110">
        <v>0</v>
      </c>
      <c r="G26" s="110">
        <v>0</v>
      </c>
      <c r="H26" s="111">
        <v>0</v>
      </c>
      <c r="I26" s="110">
        <v>0</v>
      </c>
      <c r="J26" s="110">
        <v>0</v>
      </c>
      <c r="K26" s="110">
        <v>0</v>
      </c>
      <c r="L26" s="110">
        <f t="shared" si="0"/>
        <v>5</v>
      </c>
      <c r="M26" s="180">
        <v>0</v>
      </c>
      <c r="N26" s="113">
        <v>0</v>
      </c>
      <c r="O26" s="181"/>
      <c r="P26" s="111"/>
      <c r="Q26" s="182"/>
      <c r="R26" s="111">
        <v>0</v>
      </c>
    </row>
    <row r="27" spans="1:18" ht="15.75" x14ac:dyDescent="0.25">
      <c r="A27" s="108" t="s">
        <v>238</v>
      </c>
      <c r="B27" s="109"/>
      <c r="C27" s="111">
        <v>0</v>
      </c>
      <c r="D27" s="110">
        <v>0</v>
      </c>
      <c r="E27" s="110">
        <v>4</v>
      </c>
      <c r="F27" s="110">
        <v>0</v>
      </c>
      <c r="G27" s="110">
        <v>0</v>
      </c>
      <c r="H27" s="111">
        <v>0</v>
      </c>
      <c r="I27" s="110">
        <v>0</v>
      </c>
      <c r="J27" s="110">
        <v>0</v>
      </c>
      <c r="K27" s="110">
        <v>0</v>
      </c>
      <c r="L27" s="110">
        <f t="shared" si="0"/>
        <v>4</v>
      </c>
      <c r="M27" s="112">
        <v>0</v>
      </c>
      <c r="N27" s="113">
        <v>0</v>
      </c>
      <c r="O27" s="181"/>
      <c r="P27" s="111"/>
      <c r="Q27" s="182"/>
      <c r="R27" s="111">
        <v>0</v>
      </c>
    </row>
    <row r="28" spans="1:18" ht="15.75" x14ac:dyDescent="0.25">
      <c r="A28" s="115" t="s">
        <v>239</v>
      </c>
      <c r="B28" s="109"/>
      <c r="C28" s="111">
        <v>0</v>
      </c>
      <c r="D28" s="110">
        <v>4</v>
      </c>
      <c r="E28" s="110">
        <v>0</v>
      </c>
      <c r="F28" s="110">
        <v>0</v>
      </c>
      <c r="G28" s="110">
        <v>0</v>
      </c>
      <c r="H28" s="111">
        <v>0</v>
      </c>
      <c r="I28" s="110">
        <v>0</v>
      </c>
      <c r="J28" s="110">
        <v>0</v>
      </c>
      <c r="K28" s="110">
        <v>0</v>
      </c>
      <c r="L28" s="110">
        <f t="shared" si="0"/>
        <v>4</v>
      </c>
      <c r="M28" s="112">
        <v>0</v>
      </c>
      <c r="N28" s="113">
        <v>0</v>
      </c>
      <c r="O28" s="163">
        <f>SUM(C28:I28)</f>
        <v>4</v>
      </c>
      <c r="P28" s="111">
        <v>0</v>
      </c>
      <c r="Q28" s="164">
        <v>0</v>
      </c>
      <c r="R28" s="111">
        <v>0</v>
      </c>
    </row>
    <row r="29" spans="1:18" ht="15.75" x14ac:dyDescent="0.25">
      <c r="A29" s="108" t="s">
        <v>240</v>
      </c>
      <c r="B29" s="109"/>
      <c r="C29" s="111">
        <v>0</v>
      </c>
      <c r="D29" s="110">
        <v>0</v>
      </c>
      <c r="E29" s="110">
        <v>0</v>
      </c>
      <c r="F29" s="110">
        <v>0</v>
      </c>
      <c r="G29" s="110">
        <v>3</v>
      </c>
      <c r="H29" s="111">
        <v>0</v>
      </c>
      <c r="I29" s="110">
        <v>0</v>
      </c>
      <c r="J29" s="110">
        <v>0</v>
      </c>
      <c r="K29" s="110">
        <v>0</v>
      </c>
      <c r="L29" s="110">
        <f t="shared" si="0"/>
        <v>3</v>
      </c>
      <c r="M29" s="112">
        <v>0</v>
      </c>
      <c r="N29" s="113">
        <v>0</v>
      </c>
      <c r="O29" s="163">
        <v>1</v>
      </c>
      <c r="P29" s="111">
        <v>0</v>
      </c>
      <c r="Q29" s="164"/>
      <c r="R29" s="111">
        <v>0</v>
      </c>
    </row>
    <row r="30" spans="1:18" ht="15.75" x14ac:dyDescent="0.25">
      <c r="A30" s="115" t="s">
        <v>202</v>
      </c>
      <c r="B30" s="109"/>
      <c r="C30" s="111">
        <v>0</v>
      </c>
      <c r="D30" s="110">
        <v>0</v>
      </c>
      <c r="E30" s="110">
        <v>2</v>
      </c>
      <c r="F30" s="110">
        <v>0</v>
      </c>
      <c r="G30" s="110">
        <v>0</v>
      </c>
      <c r="H30" s="111">
        <v>0</v>
      </c>
      <c r="I30" s="110">
        <v>0</v>
      </c>
      <c r="J30" s="110">
        <v>0</v>
      </c>
      <c r="K30" s="110">
        <v>0</v>
      </c>
      <c r="L30" s="110">
        <f t="shared" si="0"/>
        <v>2</v>
      </c>
      <c r="M30" s="112">
        <v>0</v>
      </c>
      <c r="N30" s="113">
        <v>0</v>
      </c>
      <c r="O30" s="163">
        <f>SUM(C30:I30)</f>
        <v>2</v>
      </c>
      <c r="P30" s="111">
        <v>0</v>
      </c>
      <c r="Q30" s="164">
        <v>0</v>
      </c>
      <c r="R30" s="1"/>
    </row>
    <row r="31" spans="1:18" ht="15.75" x14ac:dyDescent="0.25">
      <c r="A31" s="115" t="s">
        <v>211</v>
      </c>
      <c r="B31" s="109"/>
      <c r="C31" s="111">
        <v>0</v>
      </c>
      <c r="D31" s="110">
        <v>0</v>
      </c>
      <c r="E31" s="110">
        <v>2</v>
      </c>
      <c r="F31" s="110">
        <v>0</v>
      </c>
      <c r="G31" s="110">
        <v>0</v>
      </c>
      <c r="H31" s="111">
        <v>0</v>
      </c>
      <c r="I31" s="110">
        <v>0</v>
      </c>
      <c r="J31" s="110">
        <v>0</v>
      </c>
      <c r="K31" s="110">
        <v>0</v>
      </c>
      <c r="L31" s="110">
        <f t="shared" si="0"/>
        <v>2</v>
      </c>
      <c r="M31" s="112">
        <v>0</v>
      </c>
      <c r="N31" s="113">
        <v>0</v>
      </c>
      <c r="O31" s="163">
        <f>SUM(C31:I31)/3</f>
        <v>0.66666666666666663</v>
      </c>
      <c r="P31" s="111">
        <v>0</v>
      </c>
      <c r="Q31" s="164">
        <v>0</v>
      </c>
      <c r="R31" s="111">
        <v>0</v>
      </c>
    </row>
    <row r="32" spans="1:18" ht="15.75" x14ac:dyDescent="0.25">
      <c r="A32" s="108" t="s">
        <v>241</v>
      </c>
      <c r="B32" s="109"/>
      <c r="C32" s="111">
        <v>0</v>
      </c>
      <c r="D32" s="110">
        <v>0</v>
      </c>
      <c r="E32" s="110">
        <v>2</v>
      </c>
      <c r="F32" s="110">
        <v>0</v>
      </c>
      <c r="G32" s="110">
        <v>0</v>
      </c>
      <c r="H32" s="111">
        <v>0</v>
      </c>
      <c r="I32" s="110">
        <v>0</v>
      </c>
      <c r="J32" s="110">
        <v>0</v>
      </c>
      <c r="K32" s="110">
        <v>0</v>
      </c>
      <c r="L32" s="110">
        <f t="shared" si="0"/>
        <v>2</v>
      </c>
      <c r="M32" s="112">
        <v>0</v>
      </c>
      <c r="N32" s="113">
        <v>0</v>
      </c>
      <c r="O32" s="163">
        <f>SUM(C32:I32)/1</f>
        <v>2</v>
      </c>
      <c r="P32" s="111">
        <v>0</v>
      </c>
      <c r="Q32" s="164">
        <v>0</v>
      </c>
      <c r="R32" s="111">
        <v>0</v>
      </c>
    </row>
    <row r="33" spans="1:18" x14ac:dyDescent="0.25">
      <c r="A33" s="115" t="s">
        <v>208</v>
      </c>
      <c r="B33" s="109"/>
      <c r="C33" s="111">
        <v>0</v>
      </c>
      <c r="D33" s="110">
        <v>1</v>
      </c>
      <c r="E33" s="110">
        <v>0</v>
      </c>
      <c r="F33" s="110">
        <v>0</v>
      </c>
      <c r="G33" s="110">
        <v>0</v>
      </c>
      <c r="H33" s="111">
        <v>0</v>
      </c>
      <c r="I33" s="110">
        <v>0</v>
      </c>
      <c r="J33" s="110">
        <v>0</v>
      </c>
      <c r="K33" s="110">
        <v>0</v>
      </c>
      <c r="L33" s="110">
        <f t="shared" si="0"/>
        <v>1</v>
      </c>
      <c r="M33" s="176">
        <v>0</v>
      </c>
      <c r="N33" s="113">
        <v>0</v>
      </c>
      <c r="O33" s="174"/>
      <c r="P33" s="109"/>
      <c r="Q33" s="183"/>
      <c r="R33" s="111">
        <v>0</v>
      </c>
    </row>
    <row r="34" spans="1:18" ht="15.75" x14ac:dyDescent="0.25">
      <c r="A34" s="115" t="s">
        <v>242</v>
      </c>
      <c r="B34" s="109"/>
      <c r="C34" s="111">
        <v>1</v>
      </c>
      <c r="D34" s="110">
        <v>0</v>
      </c>
      <c r="E34" s="110">
        <v>0</v>
      </c>
      <c r="F34" s="110">
        <v>0</v>
      </c>
      <c r="G34" s="110">
        <v>0</v>
      </c>
      <c r="H34" s="111">
        <v>0</v>
      </c>
      <c r="I34" s="110">
        <v>0</v>
      </c>
      <c r="J34" s="110">
        <v>0</v>
      </c>
      <c r="K34" s="110">
        <v>0</v>
      </c>
      <c r="L34" s="110">
        <f t="shared" si="0"/>
        <v>1</v>
      </c>
      <c r="M34" s="112">
        <v>0</v>
      </c>
      <c r="N34" s="113">
        <v>0</v>
      </c>
      <c r="O34" s="174"/>
      <c r="P34" s="111"/>
      <c r="Q34" s="183"/>
      <c r="R34" s="111">
        <v>0</v>
      </c>
    </row>
    <row r="35" spans="1:18" ht="15.75" x14ac:dyDescent="0.25">
      <c r="A35" s="115" t="s">
        <v>112</v>
      </c>
      <c r="B35" s="109"/>
      <c r="C35" s="111">
        <v>0</v>
      </c>
      <c r="D35" s="110">
        <v>0</v>
      </c>
      <c r="E35" s="110">
        <v>0</v>
      </c>
      <c r="F35" s="110">
        <v>0</v>
      </c>
      <c r="G35" s="110">
        <v>0</v>
      </c>
      <c r="H35" s="111">
        <v>0</v>
      </c>
      <c r="I35" s="110">
        <v>0</v>
      </c>
      <c r="J35" s="110">
        <v>0</v>
      </c>
      <c r="K35" s="110">
        <v>0</v>
      </c>
      <c r="L35" s="110">
        <f t="shared" si="0"/>
        <v>0</v>
      </c>
      <c r="M35" s="112">
        <v>0</v>
      </c>
      <c r="N35" s="113">
        <v>0</v>
      </c>
      <c r="O35" s="163">
        <f>SUM(C35:I35)/2</f>
        <v>0</v>
      </c>
      <c r="P35" s="111">
        <v>0</v>
      </c>
      <c r="Q35" s="164">
        <v>0</v>
      </c>
      <c r="R35" s="111">
        <v>0</v>
      </c>
    </row>
    <row r="36" spans="1:18" ht="15.75" x14ac:dyDescent="0.25">
      <c r="A36" s="115" t="s">
        <v>113</v>
      </c>
      <c r="B36" s="109"/>
      <c r="C36" s="111">
        <v>0</v>
      </c>
      <c r="D36" s="110">
        <v>0</v>
      </c>
      <c r="E36" s="110">
        <v>0</v>
      </c>
      <c r="F36" s="110">
        <v>0</v>
      </c>
      <c r="G36" s="110">
        <v>0</v>
      </c>
      <c r="H36" s="111">
        <v>0</v>
      </c>
      <c r="I36" s="110">
        <v>0</v>
      </c>
      <c r="J36" s="110">
        <v>0</v>
      </c>
      <c r="K36" s="110">
        <v>0</v>
      </c>
      <c r="L36" s="110">
        <f t="shared" si="0"/>
        <v>0</v>
      </c>
      <c r="M36" s="112">
        <v>0</v>
      </c>
      <c r="N36" s="113">
        <v>0</v>
      </c>
      <c r="O36" s="163">
        <f>SUM(C36:I36)/2</f>
        <v>0</v>
      </c>
      <c r="P36" s="111">
        <v>0</v>
      </c>
      <c r="Q36" s="164">
        <v>0</v>
      </c>
      <c r="R36" s="111">
        <v>0</v>
      </c>
    </row>
    <row r="37" spans="1:18" ht="15.75" x14ac:dyDescent="0.25">
      <c r="A37" s="115" t="s">
        <v>206</v>
      </c>
      <c r="B37" s="109"/>
      <c r="C37" s="111">
        <v>0</v>
      </c>
      <c r="D37" s="110">
        <v>0</v>
      </c>
      <c r="E37" s="110">
        <v>0</v>
      </c>
      <c r="F37" s="110">
        <v>0</v>
      </c>
      <c r="G37" s="110">
        <v>0</v>
      </c>
      <c r="H37" s="111">
        <v>0</v>
      </c>
      <c r="I37" s="110">
        <v>0</v>
      </c>
      <c r="J37" s="110">
        <v>0</v>
      </c>
      <c r="K37" s="110">
        <v>0</v>
      </c>
      <c r="L37" s="110">
        <f t="shared" si="0"/>
        <v>0</v>
      </c>
      <c r="M37" s="112">
        <v>0</v>
      </c>
      <c r="N37" s="113">
        <v>0</v>
      </c>
      <c r="O37" s="163">
        <v>7</v>
      </c>
      <c r="P37" s="111">
        <v>0</v>
      </c>
      <c r="Q37" s="164">
        <v>0</v>
      </c>
      <c r="R37" s="111">
        <v>0</v>
      </c>
    </row>
    <row r="38" spans="1:18" ht="15.75" x14ac:dyDescent="0.25">
      <c r="A38" s="108" t="s">
        <v>97</v>
      </c>
      <c r="B38" s="109"/>
      <c r="C38" s="111">
        <v>0</v>
      </c>
      <c r="D38" s="110">
        <v>0</v>
      </c>
      <c r="E38" s="110">
        <v>0</v>
      </c>
      <c r="F38" s="110">
        <v>0</v>
      </c>
      <c r="G38" s="110">
        <v>0</v>
      </c>
      <c r="H38" s="111">
        <v>0</v>
      </c>
      <c r="I38" s="110">
        <v>0</v>
      </c>
      <c r="J38" s="110">
        <v>0</v>
      </c>
      <c r="K38" s="110">
        <v>0</v>
      </c>
      <c r="L38" s="110">
        <f t="shared" si="0"/>
        <v>0</v>
      </c>
      <c r="M38" s="112">
        <v>0</v>
      </c>
      <c r="N38" s="113">
        <v>0</v>
      </c>
      <c r="O38" s="163">
        <f>SUM(C38:I38)/2</f>
        <v>0</v>
      </c>
      <c r="P38" s="111" t="s">
        <v>233</v>
      </c>
      <c r="Q38" s="164" t="s">
        <v>233</v>
      </c>
      <c r="R38" s="111">
        <v>10</v>
      </c>
    </row>
    <row r="39" spans="1:18" ht="15.75" x14ac:dyDescent="0.25">
      <c r="A39" s="108" t="s">
        <v>100</v>
      </c>
      <c r="B39" s="109"/>
      <c r="C39" s="111">
        <v>0</v>
      </c>
      <c r="D39" s="110">
        <v>0</v>
      </c>
      <c r="E39" s="110">
        <v>0</v>
      </c>
      <c r="F39" s="110">
        <v>0</v>
      </c>
      <c r="G39" s="110">
        <v>0</v>
      </c>
      <c r="H39" s="111">
        <v>0</v>
      </c>
      <c r="I39" s="110">
        <v>0</v>
      </c>
      <c r="J39" s="110">
        <v>0</v>
      </c>
      <c r="K39" s="110">
        <v>0</v>
      </c>
      <c r="L39" s="110">
        <f t="shared" si="0"/>
        <v>0</v>
      </c>
      <c r="M39" s="112">
        <v>0</v>
      </c>
      <c r="N39" s="113">
        <v>0</v>
      </c>
      <c r="O39" s="163">
        <f>SUM(C39:I39)/1</f>
        <v>0</v>
      </c>
      <c r="P39" s="111">
        <v>0</v>
      </c>
      <c r="Q39" s="164">
        <v>0</v>
      </c>
      <c r="R39" s="111">
        <v>0</v>
      </c>
    </row>
    <row r="40" spans="1:18" ht="15.75" x14ac:dyDescent="0.25">
      <c r="A40" s="115" t="s">
        <v>165</v>
      </c>
      <c r="B40" s="109"/>
      <c r="C40" s="111">
        <v>0</v>
      </c>
      <c r="D40" s="110">
        <v>0</v>
      </c>
      <c r="E40" s="110">
        <v>0</v>
      </c>
      <c r="F40" s="110">
        <v>0</v>
      </c>
      <c r="G40" s="110">
        <v>0</v>
      </c>
      <c r="H40" s="111">
        <v>0</v>
      </c>
      <c r="I40" s="110">
        <v>0</v>
      </c>
      <c r="J40" s="110">
        <v>0</v>
      </c>
      <c r="K40" s="110">
        <v>0</v>
      </c>
      <c r="L40" s="110">
        <f t="shared" si="0"/>
        <v>0</v>
      </c>
      <c r="M40" s="112">
        <v>0</v>
      </c>
      <c r="N40" s="113">
        <v>0</v>
      </c>
      <c r="O40" s="163">
        <f>SUM(C40:I40)/2</f>
        <v>0</v>
      </c>
      <c r="P40" s="111">
        <v>0</v>
      </c>
      <c r="Q40" s="164">
        <v>9</v>
      </c>
      <c r="R40" s="111">
        <v>0</v>
      </c>
    </row>
    <row r="41" spans="1:18" ht="15.75" x14ac:dyDescent="0.25">
      <c r="A41" s="115" t="s">
        <v>153</v>
      </c>
      <c r="B41" s="109"/>
      <c r="C41" s="111">
        <v>0</v>
      </c>
      <c r="D41" s="110">
        <v>0</v>
      </c>
      <c r="E41" s="110">
        <v>0</v>
      </c>
      <c r="F41" s="110">
        <v>0</v>
      </c>
      <c r="G41" s="110">
        <v>0</v>
      </c>
      <c r="H41" s="111">
        <v>0</v>
      </c>
      <c r="I41" s="110">
        <v>0</v>
      </c>
      <c r="J41" s="110">
        <v>0</v>
      </c>
      <c r="K41" s="110">
        <v>0</v>
      </c>
      <c r="L41" s="110">
        <f t="shared" si="0"/>
        <v>0</v>
      </c>
      <c r="M41" s="112">
        <v>0</v>
      </c>
      <c r="N41" s="113">
        <v>0</v>
      </c>
      <c r="O41" s="163">
        <f>SUM(C41:I41)/2</f>
        <v>0</v>
      </c>
      <c r="P41" s="111">
        <v>0</v>
      </c>
      <c r="Q41" s="164">
        <v>0</v>
      </c>
      <c r="R41" s="111">
        <v>0</v>
      </c>
    </row>
    <row r="42" spans="1:18" ht="15.75" x14ac:dyDescent="0.25">
      <c r="A42" s="115" t="s">
        <v>147</v>
      </c>
      <c r="B42" s="109"/>
      <c r="C42" s="111">
        <v>0</v>
      </c>
      <c r="D42" s="110">
        <v>0</v>
      </c>
      <c r="E42" s="110">
        <v>0</v>
      </c>
      <c r="F42" s="110">
        <v>0</v>
      </c>
      <c r="G42" s="110">
        <v>0</v>
      </c>
      <c r="H42" s="111">
        <v>0</v>
      </c>
      <c r="I42" s="110">
        <v>0</v>
      </c>
      <c r="J42" s="110">
        <v>0</v>
      </c>
      <c r="K42" s="110">
        <v>0</v>
      </c>
      <c r="L42" s="110">
        <f t="shared" si="0"/>
        <v>0</v>
      </c>
      <c r="M42" s="112">
        <v>0</v>
      </c>
      <c r="N42" s="113">
        <v>0</v>
      </c>
      <c r="O42" s="163">
        <f>SUM(C42:I42)/2</f>
        <v>0</v>
      </c>
      <c r="P42" s="111">
        <v>0</v>
      </c>
      <c r="Q42" s="164">
        <v>0</v>
      </c>
      <c r="R42" s="111">
        <v>0</v>
      </c>
    </row>
    <row r="43" spans="1:18" ht="15.75" x14ac:dyDescent="0.25">
      <c r="A43" s="115" t="s">
        <v>39</v>
      </c>
      <c r="B43" s="109"/>
      <c r="C43" s="111">
        <v>0</v>
      </c>
      <c r="D43" s="110">
        <v>0</v>
      </c>
      <c r="E43" s="110">
        <v>0</v>
      </c>
      <c r="F43" s="110">
        <v>0</v>
      </c>
      <c r="G43" s="110">
        <v>0</v>
      </c>
      <c r="H43" s="111">
        <v>0</v>
      </c>
      <c r="I43" s="110">
        <v>0</v>
      </c>
      <c r="J43" s="110">
        <v>0</v>
      </c>
      <c r="K43" s="110">
        <v>0</v>
      </c>
      <c r="L43" s="110">
        <f t="shared" si="0"/>
        <v>0</v>
      </c>
      <c r="M43" s="112">
        <v>0</v>
      </c>
      <c r="N43" s="113">
        <v>0</v>
      </c>
      <c r="O43" s="163">
        <f>SUM(C43:I43)</f>
        <v>0</v>
      </c>
      <c r="P43" s="111">
        <v>0</v>
      </c>
      <c r="Q43" s="164">
        <v>0</v>
      </c>
      <c r="R43" s="1"/>
    </row>
    <row r="44" spans="1:18" ht="15.75" x14ac:dyDescent="0.25">
      <c r="A44" s="115" t="s">
        <v>150</v>
      </c>
      <c r="B44" s="109"/>
      <c r="C44" s="111">
        <v>0</v>
      </c>
      <c r="D44" s="110">
        <v>0</v>
      </c>
      <c r="E44" s="110">
        <v>0</v>
      </c>
      <c r="F44" s="110">
        <v>0</v>
      </c>
      <c r="G44" s="110">
        <v>0</v>
      </c>
      <c r="H44" s="111">
        <v>0</v>
      </c>
      <c r="I44" s="110">
        <v>0</v>
      </c>
      <c r="J44" s="110">
        <v>0</v>
      </c>
      <c r="K44" s="110">
        <v>0</v>
      </c>
      <c r="L44" s="110">
        <f t="shared" si="0"/>
        <v>0</v>
      </c>
      <c r="M44" s="112">
        <v>0</v>
      </c>
      <c r="N44" s="113">
        <v>0</v>
      </c>
      <c r="O44" s="163">
        <f>SUM(C44:K44)/3</f>
        <v>0</v>
      </c>
      <c r="P44" s="111">
        <v>14</v>
      </c>
      <c r="Q44" s="164">
        <v>0</v>
      </c>
      <c r="R44" s="111">
        <v>0</v>
      </c>
    </row>
    <row r="45" spans="1:18" ht="15.75" x14ac:dyDescent="0.25">
      <c r="A45" s="115" t="s">
        <v>207</v>
      </c>
      <c r="B45" s="109"/>
      <c r="C45" s="111">
        <v>0</v>
      </c>
      <c r="D45" s="110">
        <v>0</v>
      </c>
      <c r="E45" s="110">
        <v>0</v>
      </c>
      <c r="F45" s="110">
        <v>0</v>
      </c>
      <c r="G45" s="110">
        <v>0</v>
      </c>
      <c r="H45" s="111">
        <v>0</v>
      </c>
      <c r="I45" s="110">
        <v>0</v>
      </c>
      <c r="J45" s="110">
        <v>0</v>
      </c>
      <c r="K45" s="110">
        <v>0</v>
      </c>
      <c r="L45" s="110">
        <f t="shared" si="0"/>
        <v>0</v>
      </c>
      <c r="M45" s="112">
        <v>0</v>
      </c>
      <c r="N45" s="113">
        <v>0</v>
      </c>
      <c r="O45" s="163">
        <f>SUM(C45:I45)</f>
        <v>0</v>
      </c>
      <c r="P45" s="111">
        <v>0</v>
      </c>
      <c r="Q45" s="164">
        <v>0</v>
      </c>
      <c r="R45" s="111">
        <v>0</v>
      </c>
    </row>
    <row r="46" spans="1:18" ht="15.75" x14ac:dyDescent="0.25">
      <c r="A46" s="115" t="s">
        <v>109</v>
      </c>
      <c r="B46" s="109"/>
      <c r="C46" s="111">
        <v>0</v>
      </c>
      <c r="D46" s="110">
        <v>0</v>
      </c>
      <c r="E46" s="110">
        <v>0</v>
      </c>
      <c r="F46" s="110">
        <v>0</v>
      </c>
      <c r="G46" s="110">
        <v>0</v>
      </c>
      <c r="H46" s="111">
        <v>0</v>
      </c>
      <c r="I46" s="110">
        <v>0</v>
      </c>
      <c r="J46" s="110">
        <v>0</v>
      </c>
      <c r="K46" s="110">
        <v>0</v>
      </c>
      <c r="L46" s="110">
        <f t="shared" si="0"/>
        <v>0</v>
      </c>
      <c r="M46" s="112">
        <v>0</v>
      </c>
      <c r="N46" s="113">
        <v>0</v>
      </c>
      <c r="O46" s="163">
        <f>SUM(C46:I46)/2</f>
        <v>0</v>
      </c>
      <c r="P46" s="111">
        <v>0</v>
      </c>
      <c r="Q46" s="164">
        <v>11</v>
      </c>
      <c r="R46" s="111">
        <v>0</v>
      </c>
    </row>
    <row r="47" spans="1:18" ht="15.75" x14ac:dyDescent="0.25">
      <c r="A47" s="108" t="s">
        <v>109</v>
      </c>
      <c r="B47" s="109"/>
      <c r="C47" s="111">
        <v>0</v>
      </c>
      <c r="D47" s="110">
        <v>0</v>
      </c>
      <c r="E47" s="110">
        <v>0</v>
      </c>
      <c r="F47" s="110">
        <v>0</v>
      </c>
      <c r="G47" s="110">
        <v>0</v>
      </c>
      <c r="H47" s="111">
        <v>0</v>
      </c>
      <c r="I47" s="110">
        <v>0</v>
      </c>
      <c r="J47" s="110">
        <v>0</v>
      </c>
      <c r="K47" s="110">
        <v>0</v>
      </c>
      <c r="L47" s="110">
        <f t="shared" si="0"/>
        <v>0</v>
      </c>
      <c r="M47" s="112">
        <v>0</v>
      </c>
      <c r="N47" s="113">
        <v>0</v>
      </c>
      <c r="O47" s="163">
        <f>SUM(C47:I47)/1</f>
        <v>0</v>
      </c>
      <c r="P47" s="111">
        <v>0</v>
      </c>
      <c r="Q47" s="164">
        <v>0</v>
      </c>
      <c r="R47" s="111">
        <v>0</v>
      </c>
    </row>
    <row r="48" spans="1:18" ht="15.75" x14ac:dyDescent="0.25">
      <c r="A48" s="115" t="s">
        <v>204</v>
      </c>
      <c r="B48" s="109"/>
      <c r="C48" s="111">
        <v>0</v>
      </c>
      <c r="D48" s="110">
        <v>0</v>
      </c>
      <c r="E48" s="110">
        <v>0</v>
      </c>
      <c r="F48" s="110">
        <v>0</v>
      </c>
      <c r="G48" s="110">
        <v>0</v>
      </c>
      <c r="H48" s="111">
        <v>0</v>
      </c>
      <c r="I48" s="110">
        <v>0</v>
      </c>
      <c r="J48" s="110">
        <v>0</v>
      </c>
      <c r="K48" s="110">
        <v>0</v>
      </c>
      <c r="L48" s="110">
        <f t="shared" si="0"/>
        <v>0</v>
      </c>
      <c r="M48" s="112">
        <v>0</v>
      </c>
      <c r="N48" s="113">
        <v>0</v>
      </c>
      <c r="O48" s="163">
        <f>SUM(C48:I48)/2</f>
        <v>0</v>
      </c>
      <c r="P48" s="111">
        <v>0</v>
      </c>
      <c r="Q48" s="164">
        <v>0</v>
      </c>
      <c r="R48" s="111">
        <v>0</v>
      </c>
    </row>
    <row r="49" spans="1:18" ht="15.75" x14ac:dyDescent="0.25">
      <c r="A49" s="115" t="s">
        <v>205</v>
      </c>
      <c r="B49" s="109"/>
      <c r="C49" s="111">
        <v>0</v>
      </c>
      <c r="D49" s="110">
        <v>0</v>
      </c>
      <c r="E49" s="110">
        <v>0</v>
      </c>
      <c r="F49" s="110">
        <v>0</v>
      </c>
      <c r="G49" s="110">
        <v>0</v>
      </c>
      <c r="H49" s="111">
        <v>0</v>
      </c>
      <c r="I49" s="110">
        <v>0</v>
      </c>
      <c r="J49" s="110">
        <v>0</v>
      </c>
      <c r="K49" s="110">
        <v>0</v>
      </c>
      <c r="L49" s="110">
        <f t="shared" si="0"/>
        <v>0</v>
      </c>
      <c r="M49" s="112">
        <v>0</v>
      </c>
      <c r="N49" s="113">
        <v>0</v>
      </c>
      <c r="O49" s="163">
        <f>SUM(C49:I49)/2</f>
        <v>0</v>
      </c>
      <c r="P49" s="111">
        <v>0</v>
      </c>
      <c r="Q49" s="164">
        <v>0</v>
      </c>
      <c r="R49" s="111">
        <v>0</v>
      </c>
    </row>
    <row r="50" spans="1:18" ht="15.75" x14ac:dyDescent="0.25">
      <c r="A50" s="108" t="s">
        <v>243</v>
      </c>
      <c r="B50" s="109"/>
      <c r="C50" s="111">
        <v>0</v>
      </c>
      <c r="D50" s="110">
        <v>0</v>
      </c>
      <c r="E50" s="110">
        <v>0</v>
      </c>
      <c r="F50" s="110">
        <v>0</v>
      </c>
      <c r="G50" s="110">
        <v>0</v>
      </c>
      <c r="H50" s="111">
        <v>0</v>
      </c>
      <c r="I50" s="110">
        <v>0</v>
      </c>
      <c r="J50" s="110">
        <v>0</v>
      </c>
      <c r="K50" s="110">
        <v>0</v>
      </c>
      <c r="L50" s="110">
        <f t="shared" si="0"/>
        <v>0</v>
      </c>
      <c r="M50" s="112">
        <v>0</v>
      </c>
      <c r="N50" s="113">
        <v>0</v>
      </c>
      <c r="O50" s="163">
        <v>6</v>
      </c>
      <c r="P50" s="111">
        <v>0</v>
      </c>
      <c r="Q50" s="164">
        <v>0</v>
      </c>
      <c r="R50" s="111">
        <v>0</v>
      </c>
    </row>
    <row r="51" spans="1:18" ht="15.75" x14ac:dyDescent="0.25">
      <c r="A51" s="108" t="s">
        <v>96</v>
      </c>
      <c r="B51" s="109"/>
      <c r="C51" s="111">
        <v>0</v>
      </c>
      <c r="D51" s="110">
        <v>0</v>
      </c>
      <c r="E51" s="110">
        <v>0</v>
      </c>
      <c r="F51" s="110">
        <v>0</v>
      </c>
      <c r="G51" s="110">
        <v>0</v>
      </c>
      <c r="H51" s="111">
        <v>0</v>
      </c>
      <c r="I51" s="110">
        <v>0</v>
      </c>
      <c r="J51" s="110">
        <v>0</v>
      </c>
      <c r="K51" s="110">
        <v>0</v>
      </c>
      <c r="L51" s="110">
        <f>SUM(C51:I51)</f>
        <v>0</v>
      </c>
      <c r="M51" s="112">
        <v>0</v>
      </c>
      <c r="N51" s="113">
        <v>0</v>
      </c>
      <c r="O51" s="163">
        <f>SUM(C51:I51)/2</f>
        <v>0</v>
      </c>
      <c r="P51" s="111">
        <v>0</v>
      </c>
      <c r="Q51" s="164">
        <v>0</v>
      </c>
      <c r="R51" s="111">
        <v>0</v>
      </c>
    </row>
    <row r="52" spans="1:18" ht="15.75" x14ac:dyDescent="0.25">
      <c r="A52" s="115" t="s">
        <v>114</v>
      </c>
      <c r="B52" s="109"/>
      <c r="C52" s="111">
        <v>0</v>
      </c>
      <c r="D52" s="110">
        <v>0</v>
      </c>
      <c r="E52" s="110">
        <v>0</v>
      </c>
      <c r="F52" s="110">
        <v>0</v>
      </c>
      <c r="G52" s="110">
        <v>0</v>
      </c>
      <c r="H52" s="111">
        <v>0</v>
      </c>
      <c r="I52" s="110">
        <v>0</v>
      </c>
      <c r="J52" s="110">
        <v>0</v>
      </c>
      <c r="K52" s="110">
        <v>0</v>
      </c>
      <c r="L52" s="110">
        <f t="shared" ref="L52:L93" si="1">SUM(C52:K52)</f>
        <v>0</v>
      </c>
      <c r="M52" s="112">
        <v>0</v>
      </c>
      <c r="N52" s="113">
        <v>0</v>
      </c>
      <c r="O52" s="163">
        <f>SUM(C52:I52)/2</f>
        <v>0</v>
      </c>
      <c r="P52" s="111">
        <v>0</v>
      </c>
      <c r="Q52" s="164">
        <v>0</v>
      </c>
      <c r="R52" s="1"/>
    </row>
    <row r="53" spans="1:18" ht="15.75" x14ac:dyDescent="0.25">
      <c r="A53" s="115" t="s">
        <v>24</v>
      </c>
      <c r="B53" s="109"/>
      <c r="C53" s="111">
        <v>0</v>
      </c>
      <c r="D53" s="110">
        <v>0</v>
      </c>
      <c r="E53" s="110">
        <v>0</v>
      </c>
      <c r="F53" s="110">
        <v>0</v>
      </c>
      <c r="G53" s="110">
        <v>0</v>
      </c>
      <c r="H53" s="111">
        <v>0</v>
      </c>
      <c r="I53" s="110">
        <v>0</v>
      </c>
      <c r="J53" s="110">
        <v>0</v>
      </c>
      <c r="K53" s="110">
        <v>0</v>
      </c>
      <c r="L53" s="110">
        <f t="shared" si="1"/>
        <v>0</v>
      </c>
      <c r="M53" s="112">
        <v>0</v>
      </c>
      <c r="N53" s="113">
        <v>0</v>
      </c>
      <c r="O53" s="163">
        <f>SUM(C53:I53)</f>
        <v>0</v>
      </c>
      <c r="P53" s="111">
        <v>0</v>
      </c>
      <c r="Q53" s="164">
        <v>0</v>
      </c>
      <c r="R53" s="111">
        <v>0</v>
      </c>
    </row>
    <row r="54" spans="1:18" ht="15.75" x14ac:dyDescent="0.25">
      <c r="A54" s="115" t="s">
        <v>159</v>
      </c>
      <c r="B54" s="109"/>
      <c r="C54" s="111">
        <v>0</v>
      </c>
      <c r="D54" s="110">
        <v>0</v>
      </c>
      <c r="E54" s="110">
        <v>0</v>
      </c>
      <c r="F54" s="110">
        <v>0</v>
      </c>
      <c r="G54" s="110">
        <v>0</v>
      </c>
      <c r="H54" s="111">
        <v>0</v>
      </c>
      <c r="I54" s="110">
        <v>0</v>
      </c>
      <c r="J54" s="110">
        <v>0</v>
      </c>
      <c r="K54" s="110">
        <v>0</v>
      </c>
      <c r="L54" s="110">
        <f t="shared" si="1"/>
        <v>0</v>
      </c>
      <c r="M54" s="112">
        <v>0</v>
      </c>
      <c r="N54" s="113">
        <v>0</v>
      </c>
      <c r="O54" s="163">
        <f>SUM(C54:K54)/3</f>
        <v>0</v>
      </c>
      <c r="P54" s="111">
        <v>13</v>
      </c>
      <c r="Q54" s="164">
        <v>0</v>
      </c>
      <c r="R54" s="111">
        <v>0</v>
      </c>
    </row>
    <row r="55" spans="1:18" ht="15.75" x14ac:dyDescent="0.25">
      <c r="A55" s="108" t="s">
        <v>93</v>
      </c>
      <c r="B55" s="109"/>
      <c r="C55" s="111">
        <v>0</v>
      </c>
      <c r="D55" s="111">
        <v>0</v>
      </c>
      <c r="E55" s="110">
        <v>0</v>
      </c>
      <c r="F55" s="110">
        <v>0</v>
      </c>
      <c r="G55" s="110">
        <v>0</v>
      </c>
      <c r="H55" s="111">
        <v>0</v>
      </c>
      <c r="I55" s="110">
        <v>0</v>
      </c>
      <c r="J55" s="110">
        <v>0</v>
      </c>
      <c r="K55" s="110">
        <v>0</v>
      </c>
      <c r="L55" s="110">
        <f t="shared" si="1"/>
        <v>0</v>
      </c>
      <c r="M55" s="112">
        <v>0</v>
      </c>
      <c r="N55" s="113">
        <v>0</v>
      </c>
      <c r="O55" s="163">
        <f>SUM(C55:I55)/1</f>
        <v>0</v>
      </c>
      <c r="P55" s="111">
        <v>0</v>
      </c>
      <c r="Q55" s="164">
        <v>0</v>
      </c>
      <c r="R55" s="111">
        <v>5</v>
      </c>
    </row>
    <row r="56" spans="1:18" ht="15.75" x14ac:dyDescent="0.25">
      <c r="A56" s="108" t="s">
        <v>149</v>
      </c>
      <c r="B56" s="109"/>
      <c r="C56" s="111">
        <v>0</v>
      </c>
      <c r="D56" s="110">
        <v>0</v>
      </c>
      <c r="E56" s="110">
        <v>0</v>
      </c>
      <c r="F56" s="110">
        <v>0</v>
      </c>
      <c r="G56" s="110">
        <v>0</v>
      </c>
      <c r="H56" s="111">
        <v>0</v>
      </c>
      <c r="I56" s="110">
        <v>0</v>
      </c>
      <c r="J56" s="110">
        <v>0</v>
      </c>
      <c r="K56" s="110">
        <v>0</v>
      </c>
      <c r="L56" s="110">
        <f t="shared" si="1"/>
        <v>0</v>
      </c>
      <c r="M56" s="112">
        <v>0</v>
      </c>
      <c r="N56" s="113">
        <v>0</v>
      </c>
      <c r="O56" s="163">
        <f>SUM(C56:I56)/1</f>
        <v>0</v>
      </c>
      <c r="P56" s="111">
        <v>0</v>
      </c>
      <c r="Q56" s="164">
        <v>0</v>
      </c>
      <c r="R56" s="111">
        <v>0</v>
      </c>
    </row>
    <row r="57" spans="1:18" ht="15.75" x14ac:dyDescent="0.25">
      <c r="A57" s="115" t="s">
        <v>26</v>
      </c>
      <c r="B57" s="109"/>
      <c r="C57" s="111">
        <v>0</v>
      </c>
      <c r="D57" s="110">
        <v>0</v>
      </c>
      <c r="E57" s="110">
        <v>0</v>
      </c>
      <c r="F57" s="110">
        <v>0</v>
      </c>
      <c r="G57" s="110">
        <v>0</v>
      </c>
      <c r="H57" s="111">
        <v>0</v>
      </c>
      <c r="I57" s="110">
        <v>0</v>
      </c>
      <c r="J57" s="110">
        <v>0</v>
      </c>
      <c r="K57" s="110">
        <v>0</v>
      </c>
      <c r="L57" s="110">
        <f t="shared" si="1"/>
        <v>0</v>
      </c>
      <c r="M57" s="112">
        <v>0</v>
      </c>
      <c r="N57" s="113">
        <v>0</v>
      </c>
      <c r="O57" s="163">
        <f>SUM(C57:K57)/5</f>
        <v>0</v>
      </c>
      <c r="P57" s="111">
        <v>15</v>
      </c>
      <c r="Q57" s="164">
        <v>0</v>
      </c>
      <c r="R57" s="111">
        <v>0</v>
      </c>
    </row>
    <row r="58" spans="1:18" ht="15.75" x14ac:dyDescent="0.25">
      <c r="A58" s="115" t="s">
        <v>203</v>
      </c>
      <c r="B58" s="109"/>
      <c r="C58" s="111">
        <v>0</v>
      </c>
      <c r="D58" s="110">
        <v>0</v>
      </c>
      <c r="E58" s="110">
        <v>0</v>
      </c>
      <c r="F58" s="110">
        <v>0</v>
      </c>
      <c r="G58" s="110">
        <v>0</v>
      </c>
      <c r="H58" s="111">
        <v>0</v>
      </c>
      <c r="I58" s="110">
        <v>0</v>
      </c>
      <c r="J58" s="110">
        <v>0</v>
      </c>
      <c r="K58" s="110">
        <v>0</v>
      </c>
      <c r="L58" s="110">
        <f t="shared" si="1"/>
        <v>0</v>
      </c>
      <c r="M58" s="112">
        <v>0</v>
      </c>
      <c r="N58" s="113">
        <v>0</v>
      </c>
      <c r="O58" s="163">
        <f>SUM(C58:I58)/2</f>
        <v>0</v>
      </c>
      <c r="P58" s="111">
        <v>0</v>
      </c>
      <c r="Q58" s="164">
        <v>0</v>
      </c>
      <c r="R58" s="111">
        <v>0</v>
      </c>
    </row>
    <row r="59" spans="1:18" ht="15.75" x14ac:dyDescent="0.25">
      <c r="A59" s="115" t="s">
        <v>212</v>
      </c>
      <c r="B59" s="109"/>
      <c r="C59" s="111">
        <v>0</v>
      </c>
      <c r="D59" s="110">
        <v>0</v>
      </c>
      <c r="E59" s="110">
        <v>0</v>
      </c>
      <c r="F59" s="110">
        <v>0</v>
      </c>
      <c r="G59" s="110">
        <v>0</v>
      </c>
      <c r="H59" s="111">
        <v>0</v>
      </c>
      <c r="I59" s="110">
        <v>0</v>
      </c>
      <c r="J59" s="110">
        <v>0</v>
      </c>
      <c r="K59" s="110">
        <v>0</v>
      </c>
      <c r="L59" s="110">
        <f t="shared" si="1"/>
        <v>0</v>
      </c>
      <c r="M59" s="112">
        <v>0</v>
      </c>
      <c r="N59" s="113">
        <v>0</v>
      </c>
      <c r="O59" s="163">
        <f>SUM(C59:K59)/2</f>
        <v>0</v>
      </c>
      <c r="P59" s="111">
        <v>12</v>
      </c>
      <c r="Q59" s="164">
        <v>13</v>
      </c>
      <c r="R59" s="111">
        <v>0</v>
      </c>
    </row>
    <row r="60" spans="1:18" ht="15.75" x14ac:dyDescent="0.25">
      <c r="A60" s="108" t="s">
        <v>98</v>
      </c>
      <c r="B60" s="109"/>
      <c r="C60" s="111">
        <v>0</v>
      </c>
      <c r="D60" s="110">
        <v>0</v>
      </c>
      <c r="E60" s="110">
        <v>0</v>
      </c>
      <c r="F60" s="110">
        <v>0</v>
      </c>
      <c r="G60" s="110">
        <v>0</v>
      </c>
      <c r="H60" s="111">
        <v>0</v>
      </c>
      <c r="I60" s="110">
        <v>0</v>
      </c>
      <c r="J60" s="110">
        <v>0</v>
      </c>
      <c r="K60" s="110">
        <v>0</v>
      </c>
      <c r="L60" s="110">
        <f t="shared" si="1"/>
        <v>0</v>
      </c>
      <c r="M60" s="112">
        <v>0</v>
      </c>
      <c r="N60" s="113">
        <v>0</v>
      </c>
      <c r="O60" s="163">
        <v>8</v>
      </c>
      <c r="P60" s="111">
        <v>0</v>
      </c>
      <c r="Q60" s="164">
        <v>0</v>
      </c>
      <c r="R60" s="111">
        <v>11</v>
      </c>
    </row>
    <row r="61" spans="1:18" ht="15.75" x14ac:dyDescent="0.25">
      <c r="A61" s="115" t="s">
        <v>148</v>
      </c>
      <c r="B61" s="109"/>
      <c r="C61" s="111">
        <v>0</v>
      </c>
      <c r="D61" s="110">
        <v>0</v>
      </c>
      <c r="E61" s="110">
        <v>0</v>
      </c>
      <c r="F61" s="110">
        <v>0</v>
      </c>
      <c r="G61" s="110">
        <v>0</v>
      </c>
      <c r="H61" s="111">
        <v>0</v>
      </c>
      <c r="I61" s="110">
        <v>0</v>
      </c>
      <c r="J61" s="110">
        <v>0</v>
      </c>
      <c r="K61" s="110">
        <v>0</v>
      </c>
      <c r="L61" s="110">
        <f t="shared" si="1"/>
        <v>0</v>
      </c>
      <c r="M61" s="112">
        <v>0</v>
      </c>
      <c r="N61" s="113">
        <v>0</v>
      </c>
      <c r="O61" s="163">
        <f>SUM(C61:I61)</f>
        <v>0</v>
      </c>
      <c r="P61" s="111">
        <v>0</v>
      </c>
      <c r="Q61" s="164">
        <v>0</v>
      </c>
      <c r="R61" s="1"/>
    </row>
    <row r="62" spans="1:18" ht="15.75" x14ac:dyDescent="0.25">
      <c r="A62" s="115" t="s">
        <v>162</v>
      </c>
      <c r="B62" s="109"/>
      <c r="C62" s="111">
        <v>0</v>
      </c>
      <c r="D62" s="110">
        <v>0</v>
      </c>
      <c r="E62" s="110">
        <v>0</v>
      </c>
      <c r="F62" s="110">
        <v>0</v>
      </c>
      <c r="G62" s="110">
        <v>0</v>
      </c>
      <c r="H62" s="111">
        <v>0</v>
      </c>
      <c r="I62" s="110">
        <v>0</v>
      </c>
      <c r="J62" s="110">
        <v>0</v>
      </c>
      <c r="K62" s="110">
        <v>0</v>
      </c>
      <c r="L62" s="110">
        <f t="shared" si="1"/>
        <v>0</v>
      </c>
      <c r="M62" s="112">
        <v>0</v>
      </c>
      <c r="N62" s="113">
        <v>0</v>
      </c>
      <c r="O62" s="163">
        <f>SUM(C62:I62)/1</f>
        <v>0</v>
      </c>
      <c r="P62" s="111">
        <v>0</v>
      </c>
      <c r="Q62" s="164">
        <v>0</v>
      </c>
      <c r="R62" s="111"/>
    </row>
    <row r="63" spans="1:18" ht="15.75" x14ac:dyDescent="0.25">
      <c r="A63" s="108" t="s">
        <v>102</v>
      </c>
      <c r="B63" s="109"/>
      <c r="C63" s="111">
        <v>0</v>
      </c>
      <c r="D63" s="110">
        <v>0</v>
      </c>
      <c r="E63" s="110">
        <v>0</v>
      </c>
      <c r="F63" s="110">
        <v>0</v>
      </c>
      <c r="G63" s="110">
        <v>0</v>
      </c>
      <c r="H63" s="111">
        <v>0</v>
      </c>
      <c r="I63" s="110">
        <v>0</v>
      </c>
      <c r="J63" s="110">
        <v>0</v>
      </c>
      <c r="K63" s="110">
        <v>0</v>
      </c>
      <c r="L63" s="110">
        <f t="shared" si="1"/>
        <v>0</v>
      </c>
      <c r="M63" s="112">
        <v>0</v>
      </c>
      <c r="N63" s="113">
        <v>0</v>
      </c>
      <c r="O63" s="163">
        <f>SUM(C63:I63)</f>
        <v>0</v>
      </c>
      <c r="P63" s="111">
        <v>0</v>
      </c>
      <c r="Q63" s="164">
        <v>0</v>
      </c>
      <c r="R63" s="111">
        <v>0</v>
      </c>
    </row>
    <row r="64" spans="1:18" ht="15.75" x14ac:dyDescent="0.25">
      <c r="A64" s="108" t="s">
        <v>101</v>
      </c>
      <c r="B64" s="109"/>
      <c r="C64" s="111">
        <v>0</v>
      </c>
      <c r="D64" s="110">
        <v>0</v>
      </c>
      <c r="E64" s="110">
        <v>0</v>
      </c>
      <c r="F64" s="110">
        <v>0</v>
      </c>
      <c r="G64" s="110">
        <v>0</v>
      </c>
      <c r="H64" s="111">
        <v>0</v>
      </c>
      <c r="I64" s="110">
        <v>0</v>
      </c>
      <c r="J64" s="110">
        <v>0</v>
      </c>
      <c r="K64" s="110">
        <v>0</v>
      </c>
      <c r="L64" s="110">
        <f t="shared" si="1"/>
        <v>0</v>
      </c>
      <c r="M64" s="112">
        <v>0</v>
      </c>
      <c r="N64" s="113">
        <v>0</v>
      </c>
      <c r="O64" s="174"/>
      <c r="P64" s="111"/>
      <c r="Q64" s="183"/>
      <c r="R64" s="111">
        <v>0</v>
      </c>
    </row>
    <row r="65" spans="1:19" ht="15.75" x14ac:dyDescent="0.25">
      <c r="A65" s="115" t="s">
        <v>244</v>
      </c>
      <c r="B65" s="109"/>
      <c r="C65" s="111">
        <v>0</v>
      </c>
      <c r="D65" s="110">
        <v>0</v>
      </c>
      <c r="E65" s="110">
        <v>0</v>
      </c>
      <c r="F65" s="110">
        <v>0</v>
      </c>
      <c r="G65" s="110">
        <v>0</v>
      </c>
      <c r="H65" s="111">
        <v>0</v>
      </c>
      <c r="I65" s="110">
        <v>0</v>
      </c>
      <c r="J65" s="110">
        <v>0</v>
      </c>
      <c r="K65" s="110">
        <v>0</v>
      </c>
      <c r="L65" s="110">
        <f t="shared" si="1"/>
        <v>0</v>
      </c>
      <c r="M65" s="112">
        <v>0</v>
      </c>
      <c r="N65" s="113">
        <v>0</v>
      </c>
      <c r="O65" s="163">
        <f>SUM(C65:I65)</f>
        <v>0</v>
      </c>
      <c r="P65" s="111">
        <v>0</v>
      </c>
      <c r="Q65" s="164">
        <v>0</v>
      </c>
      <c r="R65" s="1"/>
    </row>
    <row r="66" spans="1:19" ht="15.75" x14ac:dyDescent="0.25">
      <c r="A66" s="173" t="s">
        <v>215</v>
      </c>
      <c r="B66" s="109"/>
      <c r="C66" s="111">
        <v>0</v>
      </c>
      <c r="D66" s="110">
        <v>0</v>
      </c>
      <c r="E66" s="110">
        <v>0</v>
      </c>
      <c r="F66" s="110">
        <v>0</v>
      </c>
      <c r="G66" s="110">
        <v>0</v>
      </c>
      <c r="H66" s="111">
        <v>0</v>
      </c>
      <c r="I66" s="110">
        <v>0</v>
      </c>
      <c r="J66" s="110">
        <v>0</v>
      </c>
      <c r="K66" s="110">
        <v>0</v>
      </c>
      <c r="L66" s="110">
        <f t="shared" si="1"/>
        <v>0</v>
      </c>
      <c r="M66" s="112">
        <v>0</v>
      </c>
      <c r="N66" s="113">
        <v>0</v>
      </c>
      <c r="O66" s="163">
        <f>SUM(C66:K66)/2</f>
        <v>0</v>
      </c>
      <c r="P66" s="111">
        <v>0</v>
      </c>
      <c r="Q66" s="164">
        <v>0</v>
      </c>
      <c r="R66" s="111">
        <v>0</v>
      </c>
    </row>
    <row r="67" spans="1:19" ht="15.75" x14ac:dyDescent="0.25">
      <c r="A67" s="173" t="s">
        <v>213</v>
      </c>
      <c r="B67" s="109"/>
      <c r="C67" s="111">
        <v>0</v>
      </c>
      <c r="D67" s="110">
        <v>0</v>
      </c>
      <c r="E67" s="110">
        <v>0</v>
      </c>
      <c r="F67" s="110">
        <v>0</v>
      </c>
      <c r="G67" s="110">
        <v>0</v>
      </c>
      <c r="H67" s="111">
        <v>0</v>
      </c>
      <c r="I67" s="110">
        <v>0</v>
      </c>
      <c r="J67" s="110">
        <v>0</v>
      </c>
      <c r="K67" s="110">
        <v>0</v>
      </c>
      <c r="L67" s="110">
        <f t="shared" si="1"/>
        <v>0</v>
      </c>
      <c r="M67" s="112">
        <v>0</v>
      </c>
      <c r="N67" s="113">
        <v>0</v>
      </c>
      <c r="O67" s="163">
        <f>SUM(C67:I67)/2</f>
        <v>0</v>
      </c>
      <c r="P67" s="111">
        <v>0</v>
      </c>
      <c r="Q67" s="164">
        <v>14</v>
      </c>
      <c r="R67" s="111">
        <v>0</v>
      </c>
    </row>
    <row r="68" spans="1:19" ht="15.75" x14ac:dyDescent="0.25">
      <c r="A68" s="115" t="s">
        <v>156</v>
      </c>
      <c r="B68" s="109"/>
      <c r="C68" s="111">
        <v>0</v>
      </c>
      <c r="D68" s="110">
        <v>0</v>
      </c>
      <c r="E68" s="110">
        <v>0</v>
      </c>
      <c r="F68" s="110">
        <v>0</v>
      </c>
      <c r="G68" s="110">
        <v>0</v>
      </c>
      <c r="H68" s="111">
        <v>0</v>
      </c>
      <c r="I68" s="110">
        <v>0</v>
      </c>
      <c r="J68" s="110">
        <v>0</v>
      </c>
      <c r="K68" s="110">
        <v>0</v>
      </c>
      <c r="L68" s="110">
        <f t="shared" si="1"/>
        <v>0</v>
      </c>
      <c r="M68" s="112">
        <v>0</v>
      </c>
      <c r="N68" s="113">
        <v>0</v>
      </c>
      <c r="O68" s="163">
        <f>SUM(C68:I68)/2</f>
        <v>0</v>
      </c>
      <c r="P68" s="111">
        <v>0</v>
      </c>
      <c r="Q68" s="164">
        <v>0</v>
      </c>
      <c r="R68" s="111">
        <v>0</v>
      </c>
    </row>
    <row r="69" spans="1:19" ht="15.75" x14ac:dyDescent="0.25">
      <c r="A69" s="115" t="s">
        <v>151</v>
      </c>
      <c r="B69" s="109"/>
      <c r="C69" s="111">
        <v>0</v>
      </c>
      <c r="D69" s="110">
        <v>0</v>
      </c>
      <c r="E69" s="110">
        <v>0</v>
      </c>
      <c r="F69" s="110">
        <v>0</v>
      </c>
      <c r="G69" s="110">
        <v>0</v>
      </c>
      <c r="H69" s="111">
        <v>0</v>
      </c>
      <c r="I69" s="110">
        <v>0</v>
      </c>
      <c r="J69" s="110">
        <v>0</v>
      </c>
      <c r="K69" s="110">
        <v>0</v>
      </c>
      <c r="L69" s="110">
        <f t="shared" si="1"/>
        <v>0</v>
      </c>
      <c r="M69" s="112">
        <v>0</v>
      </c>
      <c r="N69" s="113">
        <v>0</v>
      </c>
      <c r="O69" s="163">
        <f>SUM(C69:I69)/2</f>
        <v>0</v>
      </c>
      <c r="P69" s="111">
        <v>0</v>
      </c>
      <c r="Q69" s="164">
        <v>0</v>
      </c>
      <c r="R69" s="111">
        <v>0</v>
      </c>
    </row>
    <row r="70" spans="1:19" ht="15.75" x14ac:dyDescent="0.25">
      <c r="A70" s="115" t="s">
        <v>209</v>
      </c>
      <c r="B70" s="109"/>
      <c r="C70" s="111">
        <v>0</v>
      </c>
      <c r="D70" s="110">
        <v>0</v>
      </c>
      <c r="E70" s="110">
        <v>0</v>
      </c>
      <c r="F70" s="110">
        <v>0</v>
      </c>
      <c r="G70" s="110">
        <v>0</v>
      </c>
      <c r="H70" s="111">
        <v>0</v>
      </c>
      <c r="I70" s="110">
        <v>0</v>
      </c>
      <c r="J70" s="110">
        <v>0</v>
      </c>
      <c r="K70" s="110">
        <v>0</v>
      </c>
      <c r="L70" s="110">
        <f t="shared" si="1"/>
        <v>0</v>
      </c>
      <c r="M70" s="112">
        <v>0</v>
      </c>
      <c r="N70" s="113">
        <v>0</v>
      </c>
      <c r="O70" s="163">
        <f>SUM(C70:I70)</f>
        <v>0</v>
      </c>
      <c r="P70" s="111">
        <v>0</v>
      </c>
      <c r="Q70" s="164">
        <v>0</v>
      </c>
      <c r="R70" s="111">
        <v>0</v>
      </c>
    </row>
    <row r="71" spans="1:19" ht="15.75" x14ac:dyDescent="0.25">
      <c r="A71" s="108" t="s">
        <v>103</v>
      </c>
      <c r="B71" s="109"/>
      <c r="C71" s="111">
        <v>0</v>
      </c>
      <c r="D71" s="111">
        <v>0</v>
      </c>
      <c r="E71" s="110">
        <v>0</v>
      </c>
      <c r="F71" s="110">
        <v>0</v>
      </c>
      <c r="G71" s="110">
        <v>0</v>
      </c>
      <c r="H71" s="111">
        <v>0</v>
      </c>
      <c r="I71" s="110">
        <v>0</v>
      </c>
      <c r="J71" s="110">
        <v>0</v>
      </c>
      <c r="K71" s="110">
        <v>0</v>
      </c>
      <c r="L71" s="110">
        <f t="shared" si="1"/>
        <v>0</v>
      </c>
      <c r="M71" s="112">
        <v>0</v>
      </c>
      <c r="N71" s="113">
        <v>0</v>
      </c>
      <c r="O71" s="163">
        <f>SUM(C71:I71)/1</f>
        <v>0</v>
      </c>
      <c r="P71" s="111">
        <v>0</v>
      </c>
      <c r="Q71" s="164">
        <v>0</v>
      </c>
      <c r="R71" s="111">
        <v>0</v>
      </c>
    </row>
    <row r="72" spans="1:19" ht="15.75" x14ac:dyDescent="0.25">
      <c r="A72" s="115" t="s">
        <v>145</v>
      </c>
      <c r="B72" s="109"/>
      <c r="C72" s="111">
        <v>0</v>
      </c>
      <c r="D72" s="110">
        <v>0</v>
      </c>
      <c r="E72" s="110">
        <v>0</v>
      </c>
      <c r="F72" s="110">
        <v>0</v>
      </c>
      <c r="G72" s="110">
        <v>0</v>
      </c>
      <c r="H72" s="111">
        <v>0</v>
      </c>
      <c r="I72" s="110">
        <v>0</v>
      </c>
      <c r="J72" s="110">
        <v>0</v>
      </c>
      <c r="K72" s="110">
        <v>0</v>
      </c>
      <c r="L72" s="110">
        <f t="shared" si="1"/>
        <v>0</v>
      </c>
      <c r="M72" s="112">
        <v>0</v>
      </c>
      <c r="N72" s="113">
        <v>0</v>
      </c>
      <c r="O72" s="163">
        <f>SUM(C72:I72)/1</f>
        <v>0</v>
      </c>
      <c r="P72" s="111">
        <v>0</v>
      </c>
      <c r="Q72" s="164">
        <v>0</v>
      </c>
      <c r="R72" s="111">
        <v>0</v>
      </c>
    </row>
    <row r="73" spans="1:19" ht="15.75" x14ac:dyDescent="0.25">
      <c r="A73" s="115" t="s">
        <v>166</v>
      </c>
      <c r="B73" s="109"/>
      <c r="C73" s="111">
        <v>0</v>
      </c>
      <c r="D73" s="110">
        <v>0</v>
      </c>
      <c r="E73" s="110">
        <v>0</v>
      </c>
      <c r="F73" s="110">
        <v>0</v>
      </c>
      <c r="G73" s="110">
        <v>0</v>
      </c>
      <c r="H73" s="111">
        <v>0</v>
      </c>
      <c r="I73" s="110">
        <v>0</v>
      </c>
      <c r="J73" s="110">
        <v>0</v>
      </c>
      <c r="K73" s="110">
        <v>0</v>
      </c>
      <c r="L73" s="110">
        <f t="shared" si="1"/>
        <v>0</v>
      </c>
      <c r="M73" s="112">
        <v>0</v>
      </c>
      <c r="N73" s="113">
        <v>0</v>
      </c>
      <c r="O73" s="163">
        <f>SUM(C73:I73)/2</f>
        <v>0</v>
      </c>
      <c r="P73" s="111">
        <v>0</v>
      </c>
      <c r="Q73" s="164">
        <v>0</v>
      </c>
      <c r="R73" s="1"/>
    </row>
    <row r="74" spans="1:19" ht="15.75" x14ac:dyDescent="0.25">
      <c r="A74" s="115" t="s">
        <v>245</v>
      </c>
      <c r="B74" s="178"/>
      <c r="C74" s="111">
        <v>0</v>
      </c>
      <c r="D74" s="110">
        <v>0</v>
      </c>
      <c r="E74" s="110">
        <v>0</v>
      </c>
      <c r="F74" s="110">
        <v>0</v>
      </c>
      <c r="G74" s="110">
        <v>0</v>
      </c>
      <c r="H74" s="111">
        <v>0</v>
      </c>
      <c r="I74" s="110">
        <v>0</v>
      </c>
      <c r="J74" s="110">
        <v>0</v>
      </c>
      <c r="K74" s="110">
        <v>0</v>
      </c>
      <c r="L74" s="110">
        <f t="shared" si="1"/>
        <v>0</v>
      </c>
      <c r="M74" s="112">
        <v>0</v>
      </c>
      <c r="N74" s="113">
        <v>0</v>
      </c>
      <c r="O74" s="163">
        <f>SUM(C74:I74)/3</f>
        <v>0</v>
      </c>
      <c r="P74" s="111">
        <v>0</v>
      </c>
      <c r="Q74" s="164">
        <v>0</v>
      </c>
      <c r="R74" s="111">
        <v>0</v>
      </c>
      <c r="S74" s="73"/>
    </row>
    <row r="75" spans="1:19" ht="15.75" x14ac:dyDescent="0.25">
      <c r="A75" s="115" t="s">
        <v>115</v>
      </c>
      <c r="B75" s="109"/>
      <c r="C75" s="111">
        <v>0</v>
      </c>
      <c r="D75" s="110">
        <v>0</v>
      </c>
      <c r="E75" s="110">
        <v>0</v>
      </c>
      <c r="F75" s="110">
        <v>0</v>
      </c>
      <c r="G75" s="110">
        <v>0</v>
      </c>
      <c r="H75" s="111">
        <v>0</v>
      </c>
      <c r="I75" s="110">
        <v>0</v>
      </c>
      <c r="J75" s="110">
        <v>0</v>
      </c>
      <c r="K75" s="110">
        <v>0</v>
      </c>
      <c r="L75" s="110">
        <f t="shared" si="1"/>
        <v>0</v>
      </c>
      <c r="M75" s="112">
        <v>0</v>
      </c>
      <c r="N75" s="113">
        <v>0</v>
      </c>
      <c r="O75" s="163">
        <f>SUM(C75:I75)/1</f>
        <v>0</v>
      </c>
      <c r="P75" s="111">
        <v>0</v>
      </c>
      <c r="Q75" s="164">
        <v>0</v>
      </c>
      <c r="R75" s="111">
        <v>0</v>
      </c>
      <c r="S75" s="73"/>
    </row>
    <row r="76" spans="1:19" ht="15.75" x14ac:dyDescent="0.25">
      <c r="A76" s="108" t="s">
        <v>92</v>
      </c>
      <c r="B76" s="109"/>
      <c r="C76" s="111">
        <v>0</v>
      </c>
      <c r="D76" s="110">
        <v>0</v>
      </c>
      <c r="E76" s="110">
        <v>0</v>
      </c>
      <c r="F76" s="110">
        <v>0</v>
      </c>
      <c r="G76" s="110">
        <v>0</v>
      </c>
      <c r="H76" s="111">
        <v>0</v>
      </c>
      <c r="I76" s="110">
        <v>0</v>
      </c>
      <c r="J76" s="110">
        <v>0</v>
      </c>
      <c r="K76" s="110">
        <v>0</v>
      </c>
      <c r="L76" s="110">
        <f t="shared" si="1"/>
        <v>0</v>
      </c>
      <c r="M76" s="112">
        <v>0</v>
      </c>
      <c r="N76" s="113">
        <v>0</v>
      </c>
      <c r="O76" s="174"/>
      <c r="P76" s="111">
        <v>9</v>
      </c>
      <c r="Q76" s="183"/>
      <c r="R76" s="111">
        <v>6</v>
      </c>
      <c r="S76" s="73"/>
    </row>
    <row r="77" spans="1:19" ht="15.75" x14ac:dyDescent="0.25">
      <c r="A77" s="115" t="s">
        <v>218</v>
      </c>
      <c r="B77" s="109"/>
      <c r="C77" s="111">
        <v>0</v>
      </c>
      <c r="D77" s="110">
        <v>0</v>
      </c>
      <c r="E77" s="110">
        <v>0</v>
      </c>
      <c r="F77" s="110">
        <v>0</v>
      </c>
      <c r="G77" s="110">
        <v>0</v>
      </c>
      <c r="H77" s="111">
        <v>0</v>
      </c>
      <c r="I77" s="110">
        <v>0</v>
      </c>
      <c r="J77" s="110">
        <v>0</v>
      </c>
      <c r="K77" s="110">
        <v>0</v>
      </c>
      <c r="L77" s="110">
        <f t="shared" si="1"/>
        <v>0</v>
      </c>
      <c r="M77" s="112">
        <v>0</v>
      </c>
      <c r="N77" s="113">
        <v>0</v>
      </c>
      <c r="O77" s="163">
        <f>SUM(C77:I77)/1</f>
        <v>0</v>
      </c>
      <c r="P77" s="111">
        <v>0</v>
      </c>
      <c r="Q77" s="164">
        <v>0</v>
      </c>
      <c r="R77" s="111">
        <v>0</v>
      </c>
      <c r="S77" s="73"/>
    </row>
    <row r="78" spans="1:19" ht="15.75" x14ac:dyDescent="0.25">
      <c r="A78" s="115" t="s">
        <v>37</v>
      </c>
      <c r="B78" s="109"/>
      <c r="C78" s="111">
        <v>0</v>
      </c>
      <c r="D78" s="110">
        <v>0</v>
      </c>
      <c r="E78" s="110">
        <v>0</v>
      </c>
      <c r="F78" s="110">
        <v>0</v>
      </c>
      <c r="G78" s="110">
        <v>0</v>
      </c>
      <c r="H78" s="111">
        <v>0</v>
      </c>
      <c r="I78" s="110">
        <v>0</v>
      </c>
      <c r="J78" s="110">
        <v>0</v>
      </c>
      <c r="K78" s="110">
        <v>0</v>
      </c>
      <c r="L78" s="110">
        <f t="shared" si="1"/>
        <v>0</v>
      </c>
      <c r="M78" s="112">
        <v>0</v>
      </c>
      <c r="N78" s="113">
        <v>0</v>
      </c>
      <c r="O78" s="163">
        <f>SUM(C78:I78)</f>
        <v>0</v>
      </c>
      <c r="P78" s="111">
        <v>0</v>
      </c>
      <c r="Q78" s="164">
        <v>0</v>
      </c>
      <c r="R78" s="1"/>
      <c r="S78" s="73"/>
    </row>
    <row r="79" spans="1:19" ht="15.75" x14ac:dyDescent="0.25">
      <c r="A79" s="115" t="s">
        <v>210</v>
      </c>
      <c r="B79" s="109"/>
      <c r="C79" s="111">
        <v>0</v>
      </c>
      <c r="D79" s="110">
        <v>0</v>
      </c>
      <c r="E79" s="110">
        <v>0</v>
      </c>
      <c r="F79" s="110">
        <v>0</v>
      </c>
      <c r="G79" s="110">
        <v>0</v>
      </c>
      <c r="H79" s="111">
        <v>0</v>
      </c>
      <c r="I79" s="110">
        <v>0</v>
      </c>
      <c r="J79" s="110">
        <v>0</v>
      </c>
      <c r="K79" s="110">
        <v>0</v>
      </c>
      <c r="L79" s="110">
        <f t="shared" si="1"/>
        <v>0</v>
      </c>
      <c r="M79" s="112">
        <v>0</v>
      </c>
      <c r="N79" s="113">
        <v>0</v>
      </c>
      <c r="O79" s="163">
        <f>SUM(C79:K79)/3</f>
        <v>0</v>
      </c>
      <c r="P79" s="111">
        <v>9</v>
      </c>
      <c r="Q79" s="164">
        <v>7</v>
      </c>
      <c r="R79" s="111">
        <v>0</v>
      </c>
      <c r="S79" s="73"/>
    </row>
    <row r="80" spans="1:19" ht="15.75" x14ac:dyDescent="0.25">
      <c r="A80" s="115" t="s">
        <v>143</v>
      </c>
      <c r="B80" s="109"/>
      <c r="C80" s="111">
        <v>0</v>
      </c>
      <c r="D80" s="110">
        <v>0</v>
      </c>
      <c r="E80" s="110">
        <v>0</v>
      </c>
      <c r="F80" s="110">
        <v>0</v>
      </c>
      <c r="G80" s="110">
        <v>0</v>
      </c>
      <c r="H80" s="111">
        <v>0</v>
      </c>
      <c r="I80" s="110">
        <v>0</v>
      </c>
      <c r="J80" s="110">
        <v>0</v>
      </c>
      <c r="K80" s="110">
        <v>0</v>
      </c>
      <c r="L80" s="110">
        <f t="shared" si="1"/>
        <v>0</v>
      </c>
      <c r="M80" s="112">
        <v>0</v>
      </c>
      <c r="N80" s="113">
        <v>0</v>
      </c>
      <c r="O80" s="163">
        <f>SUM(C80:I80)/2</f>
        <v>0</v>
      </c>
      <c r="P80" s="111">
        <v>0</v>
      </c>
      <c r="Q80" s="164">
        <v>0</v>
      </c>
      <c r="R80" s="111">
        <v>0</v>
      </c>
      <c r="S80" s="73"/>
    </row>
    <row r="81" spans="1:19" ht="15.75" x14ac:dyDescent="0.25">
      <c r="A81" s="115" t="s">
        <v>158</v>
      </c>
      <c r="B81" s="109"/>
      <c r="C81" s="111">
        <v>0</v>
      </c>
      <c r="D81" s="110">
        <v>0</v>
      </c>
      <c r="E81" s="110">
        <v>0</v>
      </c>
      <c r="F81" s="110">
        <v>0</v>
      </c>
      <c r="G81" s="110">
        <v>0</v>
      </c>
      <c r="H81" s="111">
        <v>0</v>
      </c>
      <c r="I81" s="110">
        <v>0</v>
      </c>
      <c r="J81" s="110">
        <v>0</v>
      </c>
      <c r="K81" s="110">
        <v>0</v>
      </c>
      <c r="L81" s="110">
        <f t="shared" si="1"/>
        <v>0</v>
      </c>
      <c r="M81" s="112">
        <v>0</v>
      </c>
      <c r="N81" s="113">
        <v>0</v>
      </c>
      <c r="O81" s="163">
        <v>7</v>
      </c>
      <c r="P81" s="111">
        <v>0</v>
      </c>
      <c r="Q81" s="164">
        <v>0</v>
      </c>
      <c r="R81" s="111">
        <v>0</v>
      </c>
      <c r="S81" s="73"/>
    </row>
    <row r="82" spans="1:19" ht="15.75" x14ac:dyDescent="0.25">
      <c r="A82" s="115" t="s">
        <v>216</v>
      </c>
      <c r="B82" s="109"/>
      <c r="C82" s="111">
        <v>0</v>
      </c>
      <c r="D82" s="110">
        <v>0</v>
      </c>
      <c r="E82" s="110">
        <v>0</v>
      </c>
      <c r="F82" s="110">
        <v>0</v>
      </c>
      <c r="G82" s="110">
        <v>0</v>
      </c>
      <c r="H82" s="111">
        <v>0</v>
      </c>
      <c r="I82" s="110">
        <v>0</v>
      </c>
      <c r="J82" s="110">
        <v>0</v>
      </c>
      <c r="K82" s="110">
        <v>0</v>
      </c>
      <c r="L82" s="110">
        <f t="shared" si="1"/>
        <v>0</v>
      </c>
      <c r="M82" s="112">
        <v>0</v>
      </c>
      <c r="N82" s="113">
        <v>0</v>
      </c>
      <c r="O82" s="163">
        <f>SUM(C82:I82)/3</f>
        <v>0</v>
      </c>
      <c r="P82" s="111">
        <v>0</v>
      </c>
      <c r="Q82" s="164">
        <v>0</v>
      </c>
      <c r="R82" s="111">
        <v>0</v>
      </c>
    </row>
    <row r="83" spans="1:19" ht="15.75" x14ac:dyDescent="0.25">
      <c r="A83" s="115" t="s">
        <v>217</v>
      </c>
      <c r="B83" s="37"/>
      <c r="C83" s="111">
        <v>0</v>
      </c>
      <c r="D83" s="110">
        <v>0</v>
      </c>
      <c r="E83" s="110">
        <v>0</v>
      </c>
      <c r="F83" s="110">
        <v>0</v>
      </c>
      <c r="G83" s="110">
        <v>0</v>
      </c>
      <c r="H83" s="111">
        <v>0</v>
      </c>
      <c r="I83" s="110">
        <v>0</v>
      </c>
      <c r="J83" s="110">
        <v>0</v>
      </c>
      <c r="K83" s="110">
        <v>0</v>
      </c>
      <c r="L83" s="110">
        <f t="shared" si="1"/>
        <v>0</v>
      </c>
      <c r="M83" s="112">
        <v>0</v>
      </c>
      <c r="N83" s="113">
        <v>0</v>
      </c>
      <c r="O83" s="184">
        <f>SUM(C83:I83)/2</f>
        <v>0</v>
      </c>
      <c r="P83" s="111">
        <v>0</v>
      </c>
      <c r="Q83" s="42">
        <v>0</v>
      </c>
      <c r="R83" s="73">
        <v>0</v>
      </c>
    </row>
    <row r="84" spans="1:19" ht="15.75" x14ac:dyDescent="0.25">
      <c r="A84" s="108" t="s">
        <v>154</v>
      </c>
      <c r="B84" s="46"/>
      <c r="C84" s="111">
        <v>0</v>
      </c>
      <c r="D84" s="111">
        <v>0</v>
      </c>
      <c r="E84" s="110">
        <v>0</v>
      </c>
      <c r="F84" s="110">
        <v>0</v>
      </c>
      <c r="G84" s="110">
        <v>0</v>
      </c>
      <c r="H84" s="111">
        <v>0</v>
      </c>
      <c r="I84" s="110">
        <v>0</v>
      </c>
      <c r="J84" s="110">
        <v>0</v>
      </c>
      <c r="K84" s="110">
        <v>0</v>
      </c>
      <c r="L84" s="110">
        <f t="shared" si="1"/>
        <v>0</v>
      </c>
      <c r="M84" s="112">
        <v>0</v>
      </c>
      <c r="N84" s="113">
        <v>0</v>
      </c>
      <c r="O84" s="185">
        <f>SUM(C84:I84)/1</f>
        <v>0</v>
      </c>
      <c r="P84" s="111">
        <v>0</v>
      </c>
      <c r="Q84" s="68">
        <v>0</v>
      </c>
      <c r="R84" s="73">
        <v>0</v>
      </c>
    </row>
    <row r="85" spans="1:19" ht="15.75" x14ac:dyDescent="0.25">
      <c r="A85" s="115" t="s">
        <v>108</v>
      </c>
      <c r="B85" s="37"/>
      <c r="C85" s="111">
        <v>0</v>
      </c>
      <c r="D85" s="110">
        <v>0</v>
      </c>
      <c r="E85" s="110">
        <v>0</v>
      </c>
      <c r="F85" s="110">
        <v>0</v>
      </c>
      <c r="G85" s="110">
        <v>0</v>
      </c>
      <c r="H85" s="111">
        <v>0</v>
      </c>
      <c r="I85" s="110">
        <v>0</v>
      </c>
      <c r="J85" s="110">
        <v>0</v>
      </c>
      <c r="K85" s="110">
        <v>0</v>
      </c>
      <c r="L85" s="110">
        <f t="shared" si="1"/>
        <v>0</v>
      </c>
      <c r="M85" s="112">
        <v>0</v>
      </c>
      <c r="N85" s="113">
        <v>0</v>
      </c>
      <c r="O85" s="184">
        <f>SUM(C85:I85)/1</f>
        <v>0</v>
      </c>
      <c r="P85" s="111">
        <v>0</v>
      </c>
      <c r="Q85" s="42">
        <v>0</v>
      </c>
      <c r="R85" s="73">
        <v>0</v>
      </c>
    </row>
    <row r="86" spans="1:19" ht="15.75" x14ac:dyDescent="0.25">
      <c r="A86" s="108" t="s">
        <v>214</v>
      </c>
      <c r="B86" s="46"/>
      <c r="C86" s="111">
        <v>0</v>
      </c>
      <c r="D86" s="110">
        <v>0</v>
      </c>
      <c r="E86" s="110">
        <v>0</v>
      </c>
      <c r="F86" s="110">
        <v>0</v>
      </c>
      <c r="G86" s="110">
        <v>0</v>
      </c>
      <c r="H86" s="111">
        <v>0</v>
      </c>
      <c r="I86" s="110">
        <v>0</v>
      </c>
      <c r="J86" s="110">
        <v>0</v>
      </c>
      <c r="K86" s="110">
        <v>0</v>
      </c>
      <c r="L86" s="110">
        <f t="shared" si="1"/>
        <v>0</v>
      </c>
      <c r="M86" s="112">
        <v>0</v>
      </c>
      <c r="N86" s="113">
        <v>0</v>
      </c>
      <c r="O86" s="185">
        <f>SUM(C86:I86)/3</f>
        <v>0</v>
      </c>
      <c r="P86" s="111">
        <v>0</v>
      </c>
      <c r="Q86" s="68">
        <v>0</v>
      </c>
      <c r="R86" s="73">
        <v>0</v>
      </c>
    </row>
    <row r="87" spans="1:19" ht="15.75" x14ac:dyDescent="0.25">
      <c r="A87" s="108" t="s">
        <v>111</v>
      </c>
      <c r="B87" s="54"/>
      <c r="C87" s="111">
        <v>0</v>
      </c>
      <c r="D87" s="110">
        <v>0</v>
      </c>
      <c r="E87" s="110">
        <v>0</v>
      </c>
      <c r="F87" s="110">
        <v>0</v>
      </c>
      <c r="G87" s="110">
        <v>0</v>
      </c>
      <c r="H87" s="111">
        <v>0</v>
      </c>
      <c r="I87" s="110">
        <v>0</v>
      </c>
      <c r="J87" s="110">
        <v>0</v>
      </c>
      <c r="K87" s="110">
        <v>0</v>
      </c>
      <c r="L87" s="110">
        <f t="shared" si="1"/>
        <v>0</v>
      </c>
      <c r="M87" s="112">
        <v>0</v>
      </c>
      <c r="N87" s="113">
        <v>0</v>
      </c>
      <c r="O87" s="186">
        <f>SUM(C87:I87)</f>
        <v>0</v>
      </c>
      <c r="P87" s="111">
        <v>0</v>
      </c>
      <c r="Q87" s="42">
        <v>0</v>
      </c>
      <c r="R87" s="73">
        <v>0</v>
      </c>
    </row>
    <row r="88" spans="1:19" ht="15.75" x14ac:dyDescent="0.25">
      <c r="A88" s="187" t="s">
        <v>167</v>
      </c>
      <c r="B88" s="46"/>
      <c r="C88" s="111">
        <v>0</v>
      </c>
      <c r="D88" s="110">
        <v>0</v>
      </c>
      <c r="E88" s="110">
        <v>0</v>
      </c>
      <c r="F88" s="110">
        <v>0</v>
      </c>
      <c r="G88" s="110">
        <v>0</v>
      </c>
      <c r="H88" s="111">
        <v>0</v>
      </c>
      <c r="I88" s="110">
        <v>0</v>
      </c>
      <c r="J88" s="110">
        <v>0</v>
      </c>
      <c r="K88" s="110">
        <v>0</v>
      </c>
      <c r="L88" s="110">
        <f t="shared" si="1"/>
        <v>0</v>
      </c>
      <c r="M88" s="112">
        <v>0</v>
      </c>
      <c r="N88" s="113">
        <v>0</v>
      </c>
      <c r="O88" s="186">
        <f>SUM(C88:I88)/1</f>
        <v>0</v>
      </c>
      <c r="P88" s="111">
        <v>0</v>
      </c>
      <c r="Q88" s="68">
        <v>0</v>
      </c>
      <c r="R88" s="2"/>
    </row>
    <row r="89" spans="1:19" ht="15.75" x14ac:dyDescent="0.25">
      <c r="A89" s="188" t="s">
        <v>160</v>
      </c>
      <c r="B89" s="54"/>
      <c r="C89" s="111">
        <v>0</v>
      </c>
      <c r="D89" s="111">
        <v>0</v>
      </c>
      <c r="E89" s="110">
        <v>0</v>
      </c>
      <c r="F89" s="110">
        <v>0</v>
      </c>
      <c r="G89" s="110">
        <v>0</v>
      </c>
      <c r="H89" s="111">
        <v>0</v>
      </c>
      <c r="I89" s="110">
        <v>0</v>
      </c>
      <c r="J89" s="110">
        <v>0</v>
      </c>
      <c r="K89" s="110">
        <v>0</v>
      </c>
      <c r="L89" s="110">
        <f t="shared" si="1"/>
        <v>0</v>
      </c>
      <c r="M89" s="112">
        <v>0</v>
      </c>
      <c r="N89" s="113">
        <v>0</v>
      </c>
      <c r="O89" s="184">
        <f>SUM(C89:I89)/1</f>
        <v>0</v>
      </c>
      <c r="P89" s="111">
        <v>0</v>
      </c>
      <c r="Q89" s="68">
        <v>0</v>
      </c>
      <c r="R89" s="73">
        <v>0</v>
      </c>
    </row>
    <row r="90" spans="1:19" ht="15.75" x14ac:dyDescent="0.25">
      <c r="A90" s="187" t="s">
        <v>163</v>
      </c>
      <c r="B90" s="46"/>
      <c r="C90" s="111">
        <v>0</v>
      </c>
      <c r="D90" s="110">
        <v>0</v>
      </c>
      <c r="E90" s="110">
        <v>0</v>
      </c>
      <c r="F90" s="110">
        <v>0</v>
      </c>
      <c r="G90" s="110">
        <v>0</v>
      </c>
      <c r="H90" s="111">
        <v>0</v>
      </c>
      <c r="I90" s="110">
        <v>0</v>
      </c>
      <c r="J90" s="110">
        <v>0</v>
      </c>
      <c r="K90" s="110">
        <v>0</v>
      </c>
      <c r="L90" s="110">
        <f t="shared" si="1"/>
        <v>0</v>
      </c>
      <c r="M90" s="112">
        <v>0</v>
      </c>
      <c r="N90" s="113">
        <v>0</v>
      </c>
      <c r="O90" s="184">
        <f>SUM(C90:I90)/1</f>
        <v>0</v>
      </c>
      <c r="P90" s="111">
        <v>0</v>
      </c>
      <c r="Q90" s="68">
        <v>0</v>
      </c>
      <c r="R90" s="73">
        <v>0</v>
      </c>
    </row>
    <row r="91" spans="1:19" ht="15.75" x14ac:dyDescent="0.25">
      <c r="A91" s="189" t="s">
        <v>161</v>
      </c>
      <c r="B91" s="54"/>
      <c r="C91" s="111">
        <v>0</v>
      </c>
      <c r="D91" s="111">
        <v>0</v>
      </c>
      <c r="E91" s="110">
        <v>0</v>
      </c>
      <c r="F91" s="110">
        <v>0</v>
      </c>
      <c r="G91" s="110">
        <v>0</v>
      </c>
      <c r="H91" s="111">
        <v>0</v>
      </c>
      <c r="I91" s="110">
        <v>0</v>
      </c>
      <c r="J91" s="110">
        <v>0</v>
      </c>
      <c r="K91" s="110">
        <v>0</v>
      </c>
      <c r="L91" s="110">
        <f t="shared" si="1"/>
        <v>0</v>
      </c>
      <c r="M91" s="112">
        <v>0</v>
      </c>
      <c r="N91" s="113">
        <v>0</v>
      </c>
      <c r="O91" s="184">
        <f>SUM(C91:I91)/1</f>
        <v>0</v>
      </c>
      <c r="P91" s="111">
        <v>0</v>
      </c>
      <c r="Q91" s="68">
        <v>0</v>
      </c>
      <c r="R91" s="73">
        <v>0</v>
      </c>
    </row>
    <row r="92" spans="1:19" ht="15.75" x14ac:dyDescent="0.25">
      <c r="A92" s="187" t="s">
        <v>164</v>
      </c>
      <c r="B92" s="46"/>
      <c r="C92" s="111">
        <v>0</v>
      </c>
      <c r="D92" s="110">
        <v>0</v>
      </c>
      <c r="E92" s="110">
        <v>0</v>
      </c>
      <c r="F92" s="110">
        <v>0</v>
      </c>
      <c r="G92" s="110">
        <v>0</v>
      </c>
      <c r="H92" s="111">
        <v>0</v>
      </c>
      <c r="I92" s="110">
        <v>0</v>
      </c>
      <c r="J92" s="110">
        <v>0</v>
      </c>
      <c r="K92" s="110">
        <v>0</v>
      </c>
      <c r="L92" s="110">
        <f t="shared" si="1"/>
        <v>0</v>
      </c>
      <c r="M92" s="112">
        <v>0</v>
      </c>
      <c r="N92" s="113">
        <v>0</v>
      </c>
      <c r="O92" s="184">
        <f>SUM(C92:I92)/1</f>
        <v>0</v>
      </c>
      <c r="P92" s="111">
        <v>0</v>
      </c>
      <c r="Q92" s="68">
        <v>0</v>
      </c>
      <c r="R92" s="73">
        <v>0</v>
      </c>
    </row>
    <row r="93" spans="1:19" ht="15.75" x14ac:dyDescent="0.25">
      <c r="A93" s="188" t="s">
        <v>146</v>
      </c>
      <c r="B93" s="54"/>
      <c r="C93" s="111">
        <v>0</v>
      </c>
      <c r="D93" s="110">
        <v>0</v>
      </c>
      <c r="E93" s="110">
        <v>0</v>
      </c>
      <c r="F93" s="110">
        <v>0</v>
      </c>
      <c r="G93" s="110">
        <v>0</v>
      </c>
      <c r="H93" s="111">
        <v>0</v>
      </c>
      <c r="I93" s="110">
        <v>0</v>
      </c>
      <c r="J93" s="110">
        <v>0</v>
      </c>
      <c r="K93" s="110">
        <v>0</v>
      </c>
      <c r="L93" s="110">
        <f t="shared" si="1"/>
        <v>0</v>
      </c>
      <c r="M93" s="112">
        <v>0</v>
      </c>
      <c r="N93" s="113">
        <v>0</v>
      </c>
      <c r="O93" s="184">
        <f>SUM(C93:I93)</f>
        <v>0</v>
      </c>
      <c r="P93" s="111">
        <v>0</v>
      </c>
      <c r="Q93" s="68">
        <v>0</v>
      </c>
      <c r="R93" s="2"/>
    </row>
    <row r="94" spans="1:19" x14ac:dyDescent="0.25">
      <c r="A94" s="93"/>
      <c r="B94" s="46"/>
      <c r="C94" s="95"/>
      <c r="D94" s="94"/>
      <c r="E94" s="50"/>
      <c r="F94" s="47"/>
      <c r="G94" s="47"/>
      <c r="H94" s="47"/>
      <c r="I94" s="98"/>
      <c r="J94" s="98"/>
      <c r="K94" s="98"/>
      <c r="L94" s="47"/>
      <c r="M94" s="99"/>
      <c r="N94" s="99"/>
      <c r="O94" s="52"/>
      <c r="Q94" s="144"/>
    </row>
    <row r="95" spans="1:19" x14ac:dyDescent="0.25">
      <c r="A95" s="65"/>
      <c r="B95" s="54"/>
      <c r="C95" s="89"/>
      <c r="D95" s="41"/>
      <c r="E95" s="42"/>
      <c r="F95" s="145"/>
      <c r="G95" s="145"/>
      <c r="H95" s="145"/>
      <c r="I95" s="61"/>
      <c r="J95" s="61"/>
      <c r="K95" s="61"/>
      <c r="L95" s="40"/>
      <c r="M95" s="92"/>
      <c r="N95" s="190"/>
      <c r="O95" s="58"/>
      <c r="Q95" s="143"/>
    </row>
    <row r="96" spans="1:19" x14ac:dyDescent="0.25">
      <c r="A96" s="93"/>
      <c r="B96" s="46"/>
      <c r="C96" s="95"/>
      <c r="D96" s="94"/>
      <c r="E96" s="50"/>
      <c r="F96" s="47"/>
      <c r="G96" s="47"/>
      <c r="H96" s="47"/>
      <c r="I96" s="98"/>
      <c r="J96" s="98"/>
      <c r="K96" s="98"/>
      <c r="L96" s="47"/>
      <c r="M96" s="99"/>
      <c r="N96" s="99"/>
      <c r="O96" s="52"/>
      <c r="Q96" s="144"/>
    </row>
    <row r="97" spans="1:17" x14ac:dyDescent="0.25">
      <c r="A97" s="65"/>
      <c r="B97" s="54"/>
      <c r="C97" s="89"/>
      <c r="D97" s="41"/>
      <c r="E97" s="42"/>
      <c r="F97" s="145"/>
      <c r="G97" s="145"/>
      <c r="H97" s="145"/>
      <c r="I97" s="61"/>
      <c r="J97" s="61"/>
      <c r="K97" s="61"/>
      <c r="L97" s="40"/>
      <c r="M97" s="92"/>
      <c r="N97" s="190"/>
      <c r="O97" s="58"/>
      <c r="Q97" s="143"/>
    </row>
    <row r="98" spans="1:17" x14ac:dyDescent="0.25">
      <c r="A98" s="93"/>
      <c r="B98" s="46"/>
      <c r="C98" s="95"/>
      <c r="D98" s="94"/>
      <c r="E98" s="50"/>
      <c r="F98" s="47"/>
      <c r="G98" s="47"/>
      <c r="H98" s="47"/>
      <c r="I98" s="98"/>
      <c r="J98" s="98"/>
      <c r="K98" s="98"/>
      <c r="L98" s="47"/>
      <c r="M98" s="99"/>
      <c r="N98" s="99"/>
      <c r="O98" s="52"/>
      <c r="Q98" s="144"/>
    </row>
    <row r="99" spans="1:17" x14ac:dyDescent="0.25">
      <c r="A99" s="65"/>
      <c r="B99" s="54"/>
      <c r="C99" s="89"/>
      <c r="D99" s="41"/>
      <c r="E99" s="42"/>
      <c r="F99" s="145"/>
      <c r="G99" s="145"/>
      <c r="H99" s="145"/>
      <c r="I99" s="61"/>
      <c r="J99" s="61"/>
      <c r="K99" s="61"/>
      <c r="L99" s="40"/>
      <c r="M99" s="92"/>
      <c r="N99" s="190"/>
      <c r="O99" s="58"/>
      <c r="Q99" s="143"/>
    </row>
    <row r="100" spans="1:17" x14ac:dyDescent="0.25">
      <c r="A100" s="93"/>
      <c r="B100" s="46"/>
      <c r="C100" s="95"/>
      <c r="D100" s="94"/>
      <c r="E100" s="50"/>
      <c r="F100" s="47"/>
      <c r="G100" s="47"/>
      <c r="H100" s="47"/>
      <c r="I100" s="98"/>
      <c r="J100" s="98"/>
      <c r="K100" s="98"/>
      <c r="L100" s="47"/>
      <c r="M100" s="99"/>
      <c r="N100" s="99"/>
      <c r="O100" s="52"/>
      <c r="Q100" s="144"/>
    </row>
    <row r="101" spans="1:17" x14ac:dyDescent="0.25">
      <c r="A101" s="65"/>
      <c r="B101" s="54"/>
      <c r="C101" s="89"/>
      <c r="D101" s="41"/>
      <c r="E101" s="42"/>
      <c r="F101" s="145"/>
      <c r="G101" s="145"/>
      <c r="H101" s="145"/>
      <c r="I101" s="61"/>
      <c r="J101" s="61"/>
      <c r="K101" s="61"/>
      <c r="L101" s="40"/>
      <c r="M101" s="92"/>
      <c r="N101" s="190"/>
      <c r="O101" s="58"/>
      <c r="Q101" s="143"/>
    </row>
    <row r="102" spans="1:17" x14ac:dyDescent="0.25">
      <c r="A102" s="93"/>
      <c r="B102" s="46"/>
      <c r="C102" s="95"/>
      <c r="D102" s="94"/>
      <c r="E102" s="50"/>
      <c r="F102" s="47"/>
      <c r="G102" s="47"/>
      <c r="H102" s="47"/>
      <c r="I102" s="98"/>
      <c r="J102" s="98"/>
      <c r="K102" s="98"/>
      <c r="L102" s="47"/>
      <c r="M102" s="99"/>
      <c r="N102" s="99"/>
      <c r="O102" s="52"/>
      <c r="Q102" s="144"/>
    </row>
    <row r="103" spans="1:17" x14ac:dyDescent="0.25">
      <c r="A103" s="65"/>
      <c r="B103" s="54"/>
      <c r="C103" s="89"/>
      <c r="D103" s="41"/>
      <c r="E103" s="42"/>
      <c r="F103" s="145"/>
      <c r="G103" s="145"/>
      <c r="H103" s="145"/>
      <c r="I103" s="61"/>
      <c r="J103" s="61"/>
      <c r="K103" s="61"/>
      <c r="L103" s="40"/>
      <c r="M103" s="92"/>
      <c r="N103" s="190"/>
      <c r="O103" s="58"/>
      <c r="Q103" s="143"/>
    </row>
    <row r="104" spans="1:17" x14ac:dyDescent="0.25">
      <c r="A104" s="93"/>
      <c r="B104" s="46"/>
      <c r="C104" s="95"/>
      <c r="D104" s="94"/>
      <c r="E104" s="50"/>
      <c r="F104" s="47"/>
      <c r="G104" s="47"/>
      <c r="H104" s="47"/>
      <c r="I104" s="98"/>
      <c r="J104" s="98"/>
      <c r="K104" s="98"/>
      <c r="L104" s="47"/>
      <c r="M104" s="99"/>
      <c r="N104" s="99"/>
      <c r="O104" s="52"/>
      <c r="Q104" s="144"/>
    </row>
    <row r="105" spans="1:17" x14ac:dyDescent="0.25">
      <c r="A105" s="65"/>
      <c r="B105" s="54"/>
      <c r="C105" s="89"/>
      <c r="D105" s="41"/>
      <c r="E105" s="42"/>
      <c r="F105" s="145"/>
      <c r="G105" s="145"/>
      <c r="H105" s="145"/>
      <c r="I105" s="61"/>
      <c r="J105" s="61"/>
      <c r="K105" s="61"/>
      <c r="L105" s="40"/>
      <c r="M105" s="92"/>
      <c r="N105" s="190"/>
      <c r="O105" s="58"/>
      <c r="Q105" s="143"/>
    </row>
    <row r="106" spans="1:17" x14ac:dyDescent="0.25">
      <c r="A106" s="93"/>
      <c r="B106" s="46"/>
      <c r="C106" s="95"/>
      <c r="D106" s="94"/>
      <c r="E106" s="50"/>
      <c r="F106" s="47"/>
      <c r="G106" s="47"/>
      <c r="H106" s="47"/>
      <c r="I106" s="98"/>
      <c r="J106" s="98"/>
      <c r="K106" s="98"/>
      <c r="L106" s="47"/>
      <c r="M106" s="99"/>
      <c r="N106" s="99"/>
      <c r="O106" s="52"/>
      <c r="Q106" s="144"/>
    </row>
    <row r="107" spans="1:17" x14ac:dyDescent="0.25">
      <c r="A107" s="65"/>
      <c r="B107" s="54"/>
      <c r="C107" s="89"/>
      <c r="D107" s="41"/>
      <c r="E107" s="42"/>
      <c r="F107" s="145"/>
      <c r="G107" s="145"/>
      <c r="H107" s="145"/>
      <c r="I107" s="61"/>
      <c r="J107" s="61"/>
      <c r="K107" s="61"/>
      <c r="L107" s="40"/>
      <c r="M107" s="92"/>
      <c r="N107" s="190"/>
      <c r="O107" s="58"/>
      <c r="Q107" s="143"/>
    </row>
    <row r="108" spans="1:17" x14ac:dyDescent="0.25">
      <c r="A108" s="93"/>
      <c r="B108" s="46"/>
      <c r="C108" s="95"/>
      <c r="D108" s="94"/>
      <c r="E108" s="50"/>
      <c r="F108" s="47"/>
      <c r="G108" s="47"/>
      <c r="H108" s="47"/>
      <c r="I108" s="98"/>
      <c r="J108" s="98"/>
      <c r="K108" s="98"/>
      <c r="L108" s="47"/>
      <c r="M108" s="99"/>
      <c r="N108" s="99"/>
      <c r="O108" s="52"/>
      <c r="Q108" s="144"/>
    </row>
    <row r="109" spans="1:17" x14ac:dyDescent="0.25">
      <c r="A109" s="65"/>
      <c r="B109" s="54"/>
      <c r="C109" s="89"/>
      <c r="D109" s="41"/>
      <c r="E109" s="42"/>
      <c r="F109" s="145"/>
      <c r="G109" s="145"/>
      <c r="H109" s="145"/>
      <c r="I109" s="61"/>
      <c r="J109" s="61"/>
      <c r="K109" s="61"/>
      <c r="L109" s="40"/>
      <c r="M109" s="92"/>
      <c r="N109" s="190"/>
      <c r="O109" s="58"/>
      <c r="Q109" s="143"/>
    </row>
    <row r="110" spans="1:17" x14ac:dyDescent="0.25">
      <c r="A110" s="93"/>
      <c r="B110" s="46"/>
      <c r="C110" s="95"/>
      <c r="D110" s="94"/>
      <c r="E110" s="50"/>
      <c r="F110" s="47"/>
      <c r="G110" s="47"/>
      <c r="H110" s="47"/>
      <c r="I110" s="98"/>
      <c r="J110" s="98"/>
      <c r="K110" s="98"/>
      <c r="L110" s="47"/>
      <c r="M110" s="99"/>
      <c r="N110" s="99"/>
      <c r="O110" s="52"/>
      <c r="Q110" s="144"/>
    </row>
    <row r="111" spans="1:17" x14ac:dyDescent="0.25">
      <c r="A111" s="65"/>
      <c r="B111" s="54"/>
      <c r="C111" s="89"/>
      <c r="D111" s="41"/>
      <c r="E111" s="42"/>
      <c r="F111" s="145"/>
      <c r="G111" s="145"/>
      <c r="H111" s="145"/>
      <c r="I111" s="61"/>
      <c r="J111" s="61"/>
      <c r="K111" s="61"/>
      <c r="L111" s="40"/>
      <c r="M111" s="92"/>
      <c r="N111" s="190"/>
      <c r="O111" s="58"/>
      <c r="Q111" s="143"/>
    </row>
    <row r="112" spans="1:17" x14ac:dyDescent="0.25">
      <c r="A112" s="93"/>
      <c r="B112" s="46"/>
      <c r="C112" s="95"/>
      <c r="D112" s="94"/>
      <c r="E112" s="50"/>
      <c r="F112" s="47"/>
      <c r="G112" s="47"/>
      <c r="H112" s="47"/>
      <c r="I112" s="98"/>
      <c r="J112" s="98"/>
      <c r="K112" s="98"/>
      <c r="L112" s="47"/>
      <c r="M112" s="99"/>
      <c r="N112" s="99"/>
      <c r="O112" s="52"/>
      <c r="Q112" s="144"/>
    </row>
    <row r="113" spans="1:17" x14ac:dyDescent="0.25">
      <c r="A113" s="65"/>
      <c r="B113" s="54"/>
      <c r="C113" s="89"/>
      <c r="D113" s="41"/>
      <c r="E113" s="42"/>
      <c r="F113" s="145"/>
      <c r="G113" s="145"/>
      <c r="H113" s="145"/>
      <c r="I113" s="61"/>
      <c r="J113" s="61"/>
      <c r="K113" s="61"/>
      <c r="L113" s="40"/>
      <c r="M113" s="92"/>
      <c r="N113" s="190"/>
      <c r="O113" s="58"/>
      <c r="Q113" s="143"/>
    </row>
    <row r="114" spans="1:17" x14ac:dyDescent="0.25">
      <c r="A114" s="93"/>
      <c r="B114" s="46"/>
      <c r="C114" s="95"/>
      <c r="D114" s="94"/>
      <c r="E114" s="50"/>
      <c r="F114" s="47"/>
      <c r="G114" s="47"/>
      <c r="H114" s="47"/>
      <c r="I114" s="98"/>
      <c r="J114" s="98"/>
      <c r="K114" s="98"/>
      <c r="L114" s="47"/>
      <c r="M114" s="99"/>
      <c r="N114" s="99"/>
      <c r="O114" s="52"/>
      <c r="Q114" s="144"/>
    </row>
    <row r="115" spans="1:17" x14ac:dyDescent="0.25">
      <c r="A115" s="65"/>
      <c r="B115" s="54"/>
      <c r="C115" s="89"/>
      <c r="D115" s="41"/>
      <c r="E115" s="42"/>
      <c r="F115" s="145"/>
      <c r="G115" s="145"/>
      <c r="H115" s="145"/>
      <c r="I115" s="61"/>
      <c r="J115" s="61"/>
      <c r="K115" s="61"/>
      <c r="L115" s="40"/>
      <c r="M115" s="92"/>
      <c r="N115" s="190"/>
      <c r="O115" s="58"/>
      <c r="Q115" s="143"/>
    </row>
    <row r="116" spans="1:17" x14ac:dyDescent="0.25">
      <c r="A116" s="93"/>
      <c r="B116" s="46"/>
      <c r="C116" s="95"/>
      <c r="D116" s="94"/>
      <c r="E116" s="50"/>
      <c r="F116" s="47"/>
      <c r="G116" s="47"/>
      <c r="H116" s="47"/>
      <c r="I116" s="98"/>
      <c r="J116" s="98"/>
      <c r="K116" s="98"/>
      <c r="L116" s="47"/>
      <c r="M116" s="99"/>
      <c r="N116" s="99"/>
      <c r="O116" s="52"/>
      <c r="Q116" s="144"/>
    </row>
    <row r="117" spans="1:17" x14ac:dyDescent="0.25">
      <c r="A117" s="65"/>
      <c r="B117" s="54"/>
      <c r="C117" s="89"/>
      <c r="D117" s="41"/>
      <c r="E117" s="42"/>
      <c r="F117" s="145"/>
      <c r="G117" s="145"/>
      <c r="H117" s="145"/>
      <c r="I117" s="61"/>
      <c r="J117" s="61"/>
      <c r="K117" s="61"/>
      <c r="L117" s="40"/>
      <c r="M117" s="92"/>
      <c r="N117" s="190"/>
      <c r="O117" s="58"/>
      <c r="Q117" s="143"/>
    </row>
    <row r="118" spans="1:17" x14ac:dyDescent="0.25">
      <c r="A118" s="93"/>
      <c r="B118" s="46"/>
      <c r="C118" s="95"/>
      <c r="D118" s="94"/>
      <c r="E118" s="50"/>
      <c r="F118" s="47"/>
      <c r="G118" s="47"/>
      <c r="H118" s="47"/>
      <c r="I118" s="98"/>
      <c r="J118" s="98"/>
      <c r="K118" s="98"/>
      <c r="L118" s="47"/>
      <c r="M118" s="99"/>
      <c r="N118" s="99"/>
      <c r="O118" s="52"/>
      <c r="Q118" s="144"/>
    </row>
    <row r="119" spans="1:17" x14ac:dyDescent="0.25">
      <c r="A119" s="65"/>
      <c r="B119" s="54"/>
      <c r="C119" s="89"/>
      <c r="D119" s="41"/>
      <c r="E119" s="42"/>
      <c r="F119" s="145"/>
      <c r="G119" s="145"/>
      <c r="H119" s="145"/>
      <c r="I119" s="61"/>
      <c r="J119" s="61"/>
      <c r="K119" s="61"/>
      <c r="L119" s="40"/>
      <c r="M119" s="92"/>
      <c r="N119" s="190"/>
      <c r="O119" s="58"/>
      <c r="Q119" s="143"/>
    </row>
    <row r="120" spans="1:17" x14ac:dyDescent="0.25">
      <c r="A120" s="93"/>
      <c r="B120" s="46"/>
      <c r="C120" s="95"/>
      <c r="D120" s="94"/>
      <c r="E120" s="50"/>
      <c r="F120" s="47"/>
      <c r="G120" s="47"/>
      <c r="H120" s="47"/>
      <c r="I120" s="98"/>
      <c r="J120" s="98"/>
      <c r="K120" s="98"/>
      <c r="L120" s="47"/>
      <c r="M120" s="99"/>
      <c r="N120" s="99"/>
      <c r="O120" s="52"/>
      <c r="Q120" s="144"/>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7"/>
  <sheetViews>
    <sheetView workbookViewId="0">
      <selection activeCell="Q18" sqref="Q18"/>
    </sheetView>
  </sheetViews>
  <sheetFormatPr defaultRowHeight="15" x14ac:dyDescent="0.25"/>
  <cols>
    <col min="2" max="2" width="14.5703125" customWidth="1"/>
  </cols>
  <sheetData>
    <row r="1" spans="1:14" ht="21" x14ac:dyDescent="0.35">
      <c r="A1" s="193" t="s">
        <v>246</v>
      </c>
      <c r="B1" s="191"/>
      <c r="C1" s="191"/>
      <c r="D1" s="191"/>
      <c r="E1" s="191"/>
      <c r="F1" s="191"/>
      <c r="G1" s="191"/>
      <c r="H1" s="191"/>
      <c r="I1" s="191"/>
      <c r="J1" s="191"/>
      <c r="K1" s="191"/>
      <c r="L1" s="191"/>
      <c r="M1" s="191"/>
      <c r="N1" s="191"/>
    </row>
    <row r="2" spans="1:14" x14ac:dyDescent="0.25">
      <c r="A2" s="191" t="s">
        <v>0</v>
      </c>
      <c r="B2" s="191"/>
      <c r="C2" s="191"/>
      <c r="D2" s="191"/>
      <c r="E2" s="191"/>
      <c r="F2" s="191"/>
      <c r="G2" s="191"/>
      <c r="H2" s="191"/>
      <c r="I2" s="191"/>
      <c r="J2" s="191"/>
      <c r="K2" s="191"/>
      <c r="L2" s="191"/>
      <c r="M2" s="191"/>
      <c r="N2" s="191"/>
    </row>
    <row r="3" spans="1:14" ht="15.75" thickBot="1" x14ac:dyDescent="0.3">
      <c r="A3" s="191"/>
      <c r="B3" s="191"/>
      <c r="C3" s="191"/>
      <c r="D3" s="191"/>
      <c r="E3" s="191"/>
      <c r="F3" s="191"/>
      <c r="G3" s="191"/>
      <c r="H3" s="191"/>
      <c r="I3" s="191"/>
      <c r="J3" s="191"/>
      <c r="K3" s="191"/>
      <c r="L3" s="191"/>
      <c r="M3" s="191"/>
      <c r="N3" s="191"/>
    </row>
    <row r="4" spans="1:14" ht="15.75" thickBot="1" x14ac:dyDescent="0.3">
      <c r="A4" s="191"/>
      <c r="B4" s="191"/>
      <c r="C4" s="200" t="s">
        <v>7</v>
      </c>
      <c r="D4" s="201" t="s">
        <v>3</v>
      </c>
      <c r="E4" s="207" t="s">
        <v>247</v>
      </c>
      <c r="F4" s="201" t="s">
        <v>248</v>
      </c>
      <c r="G4" s="207" t="s">
        <v>249</v>
      </c>
      <c r="H4" s="207" t="s">
        <v>250</v>
      </c>
      <c r="I4" s="207" t="s">
        <v>251</v>
      </c>
      <c r="J4" s="207">
        <v>1066</v>
      </c>
      <c r="K4" s="202" t="s">
        <v>252</v>
      </c>
      <c r="L4" s="202" t="s">
        <v>253</v>
      </c>
      <c r="M4" s="207" t="s">
        <v>33</v>
      </c>
      <c r="N4" s="210">
        <v>2013</v>
      </c>
    </row>
    <row r="5" spans="1:14" ht="15.75" thickBot="1" x14ac:dyDescent="0.3">
      <c r="A5" s="206" t="s">
        <v>8</v>
      </c>
      <c r="B5" s="209" t="s">
        <v>1</v>
      </c>
      <c r="C5" s="203" t="s">
        <v>2</v>
      </c>
      <c r="D5" s="204" t="s">
        <v>254</v>
      </c>
      <c r="E5" s="208" t="s">
        <v>255</v>
      </c>
      <c r="F5" s="204" t="s">
        <v>38</v>
      </c>
      <c r="G5" s="208" t="s">
        <v>4</v>
      </c>
      <c r="H5" s="208" t="s">
        <v>256</v>
      </c>
      <c r="I5" s="208" t="s">
        <v>5</v>
      </c>
      <c r="J5" s="208" t="s">
        <v>40</v>
      </c>
      <c r="K5" s="205" t="s">
        <v>6</v>
      </c>
      <c r="L5" s="205" t="s">
        <v>4</v>
      </c>
      <c r="M5" s="211" t="s">
        <v>32</v>
      </c>
      <c r="N5" s="212" t="s">
        <v>34</v>
      </c>
    </row>
    <row r="6" spans="1:14" x14ac:dyDescent="0.25">
      <c r="A6" s="194">
        <v>1</v>
      </c>
      <c r="B6" s="194" t="s">
        <v>9</v>
      </c>
      <c r="C6" s="196">
        <v>15</v>
      </c>
      <c r="D6" s="199">
        <v>23</v>
      </c>
      <c r="E6" s="199">
        <v>7</v>
      </c>
      <c r="F6" s="199">
        <v>10</v>
      </c>
      <c r="G6" s="199">
        <v>18</v>
      </c>
      <c r="H6" s="194">
        <v>27</v>
      </c>
      <c r="I6" s="199" t="s">
        <v>31</v>
      </c>
      <c r="J6" s="199">
        <v>29</v>
      </c>
      <c r="K6" s="194">
        <v>44</v>
      </c>
      <c r="L6" s="194">
        <v>16</v>
      </c>
      <c r="M6" s="194">
        <v>189</v>
      </c>
      <c r="N6" s="194"/>
    </row>
    <row r="7" spans="1:14" x14ac:dyDescent="0.25">
      <c r="A7" s="192">
        <v>2</v>
      </c>
      <c r="B7" s="192" t="s">
        <v>10</v>
      </c>
      <c r="C7" s="197">
        <v>34</v>
      </c>
      <c r="D7" s="198" t="s">
        <v>31</v>
      </c>
      <c r="E7" s="198">
        <v>3</v>
      </c>
      <c r="F7" s="198">
        <v>7</v>
      </c>
      <c r="G7" s="198">
        <v>26</v>
      </c>
      <c r="H7" s="192">
        <v>25</v>
      </c>
      <c r="I7" s="198" t="s">
        <v>31</v>
      </c>
      <c r="J7" s="198">
        <v>22</v>
      </c>
      <c r="K7" s="192">
        <v>44</v>
      </c>
      <c r="L7" s="192">
        <v>23</v>
      </c>
      <c r="M7" s="192">
        <v>184</v>
      </c>
      <c r="N7" s="192">
        <v>3</v>
      </c>
    </row>
    <row r="8" spans="1:14" x14ac:dyDescent="0.25">
      <c r="A8" s="194">
        <v>3</v>
      </c>
      <c r="B8" s="192" t="s">
        <v>11</v>
      </c>
      <c r="C8" s="197">
        <v>37</v>
      </c>
      <c r="D8" s="198">
        <v>24</v>
      </c>
      <c r="E8" s="198">
        <v>9</v>
      </c>
      <c r="F8" s="198">
        <v>20</v>
      </c>
      <c r="G8" s="198" t="s">
        <v>31</v>
      </c>
      <c r="H8" s="192">
        <v>37</v>
      </c>
      <c r="I8" s="198">
        <v>23</v>
      </c>
      <c r="J8" s="198" t="s">
        <v>31</v>
      </c>
      <c r="K8" s="192" t="s">
        <v>31</v>
      </c>
      <c r="L8" s="192">
        <v>20</v>
      </c>
      <c r="M8" s="192">
        <v>170</v>
      </c>
      <c r="N8" s="192"/>
    </row>
    <row r="9" spans="1:14" x14ac:dyDescent="0.25">
      <c r="A9" s="192">
        <v>4</v>
      </c>
      <c r="B9" s="192" t="s">
        <v>12</v>
      </c>
      <c r="C9" s="197">
        <v>32</v>
      </c>
      <c r="D9" s="198">
        <v>15</v>
      </c>
      <c r="E9" s="198" t="s">
        <v>31</v>
      </c>
      <c r="F9" s="198">
        <v>14</v>
      </c>
      <c r="G9" s="198">
        <v>23</v>
      </c>
      <c r="H9" s="192">
        <v>30</v>
      </c>
      <c r="I9" s="198" t="s">
        <v>31</v>
      </c>
      <c r="J9" s="198">
        <v>20</v>
      </c>
      <c r="K9" s="192" t="s">
        <v>31</v>
      </c>
      <c r="L9" s="192">
        <v>25</v>
      </c>
      <c r="M9" s="192">
        <v>159</v>
      </c>
      <c r="N9" s="192"/>
    </row>
    <row r="10" spans="1:14" x14ac:dyDescent="0.25">
      <c r="A10" s="194">
        <v>5</v>
      </c>
      <c r="B10" s="192" t="s">
        <v>13</v>
      </c>
      <c r="C10" s="197">
        <v>21</v>
      </c>
      <c r="D10" s="198">
        <v>30</v>
      </c>
      <c r="E10" s="198">
        <v>0</v>
      </c>
      <c r="F10" s="198">
        <v>13</v>
      </c>
      <c r="G10" s="198">
        <v>24</v>
      </c>
      <c r="H10" s="192">
        <v>19</v>
      </c>
      <c r="I10" s="198">
        <v>10</v>
      </c>
      <c r="J10" s="198" t="s">
        <v>31</v>
      </c>
      <c r="K10" s="192" t="s">
        <v>31</v>
      </c>
      <c r="L10" s="192">
        <v>31</v>
      </c>
      <c r="M10" s="192">
        <v>148</v>
      </c>
      <c r="N10" s="192">
        <v>2</v>
      </c>
    </row>
    <row r="11" spans="1:14" x14ac:dyDescent="0.25">
      <c r="A11" s="192">
        <v>6</v>
      </c>
      <c r="B11" s="192" t="s">
        <v>14</v>
      </c>
      <c r="C11" s="197">
        <v>14</v>
      </c>
      <c r="D11" s="198">
        <v>16</v>
      </c>
      <c r="E11" s="198">
        <v>0</v>
      </c>
      <c r="F11" s="198">
        <v>4</v>
      </c>
      <c r="G11" s="198">
        <v>16</v>
      </c>
      <c r="H11" s="192">
        <v>17</v>
      </c>
      <c r="I11" s="198">
        <v>13</v>
      </c>
      <c r="J11" s="198">
        <v>23</v>
      </c>
      <c r="K11" s="192">
        <v>31</v>
      </c>
      <c r="L11" s="192">
        <v>0</v>
      </c>
      <c r="M11" s="192">
        <v>134</v>
      </c>
      <c r="N11" s="192">
        <v>9</v>
      </c>
    </row>
    <row r="12" spans="1:14" x14ac:dyDescent="0.25">
      <c r="A12" s="194">
        <v>7</v>
      </c>
      <c r="B12" s="192" t="s">
        <v>15</v>
      </c>
      <c r="C12" s="197" t="s">
        <v>31</v>
      </c>
      <c r="D12" s="198">
        <v>36</v>
      </c>
      <c r="E12" s="198">
        <v>10</v>
      </c>
      <c r="F12" s="198">
        <v>23</v>
      </c>
      <c r="G12" s="198" t="s">
        <v>31</v>
      </c>
      <c r="H12" s="192">
        <v>17</v>
      </c>
      <c r="I12" s="198">
        <v>27</v>
      </c>
      <c r="J12" s="198" t="s">
        <v>31</v>
      </c>
      <c r="K12" s="192" t="s">
        <v>31</v>
      </c>
      <c r="L12" s="192" t="s">
        <v>31</v>
      </c>
      <c r="M12" s="192">
        <v>113</v>
      </c>
      <c r="N12" s="192">
        <v>1</v>
      </c>
    </row>
    <row r="13" spans="1:14" x14ac:dyDescent="0.25">
      <c r="A13" s="192">
        <v>8</v>
      </c>
      <c r="B13" s="192" t="s">
        <v>16</v>
      </c>
      <c r="C13" s="197">
        <v>4</v>
      </c>
      <c r="D13" s="198">
        <v>0</v>
      </c>
      <c r="E13" s="198">
        <v>0</v>
      </c>
      <c r="F13" s="198">
        <v>0</v>
      </c>
      <c r="G13" s="198">
        <v>24</v>
      </c>
      <c r="H13" s="192">
        <v>12</v>
      </c>
      <c r="I13" s="198">
        <v>17</v>
      </c>
      <c r="J13" s="198">
        <v>16</v>
      </c>
      <c r="K13" s="192">
        <v>20</v>
      </c>
      <c r="L13" s="192">
        <v>20</v>
      </c>
      <c r="M13" s="192">
        <v>113</v>
      </c>
      <c r="N13" s="192">
        <v>8</v>
      </c>
    </row>
    <row r="14" spans="1:14" x14ac:dyDescent="0.25">
      <c r="A14" s="194">
        <v>9</v>
      </c>
      <c r="B14" s="192" t="s">
        <v>257</v>
      </c>
      <c r="C14" s="197" t="s">
        <v>31</v>
      </c>
      <c r="D14" s="198">
        <v>8</v>
      </c>
      <c r="E14" s="198" t="s">
        <v>31</v>
      </c>
      <c r="F14" s="198">
        <v>5</v>
      </c>
      <c r="G14" s="198">
        <v>10</v>
      </c>
      <c r="H14" s="192">
        <v>5</v>
      </c>
      <c r="I14" s="198" t="s">
        <v>31</v>
      </c>
      <c r="J14" s="198" t="s">
        <v>31</v>
      </c>
      <c r="K14" s="192">
        <v>47</v>
      </c>
      <c r="L14" s="192">
        <v>17</v>
      </c>
      <c r="M14" s="192">
        <v>92</v>
      </c>
      <c r="N14" s="192"/>
    </row>
    <row r="15" spans="1:14" x14ac:dyDescent="0.25">
      <c r="A15" s="192">
        <v>10</v>
      </c>
      <c r="B15" s="192" t="s">
        <v>17</v>
      </c>
      <c r="C15" s="197">
        <v>16</v>
      </c>
      <c r="D15" s="198">
        <v>3</v>
      </c>
      <c r="E15" s="198">
        <v>0</v>
      </c>
      <c r="F15" s="198">
        <v>1</v>
      </c>
      <c r="G15" s="198">
        <v>15</v>
      </c>
      <c r="H15" s="192">
        <v>19</v>
      </c>
      <c r="I15" s="198" t="s">
        <v>31</v>
      </c>
      <c r="J15" s="198">
        <v>28</v>
      </c>
      <c r="K15" s="192" t="s">
        <v>31</v>
      </c>
      <c r="L15" s="192" t="s">
        <v>31</v>
      </c>
      <c r="M15" s="192">
        <v>82</v>
      </c>
      <c r="N15" s="192"/>
    </row>
    <row r="16" spans="1:14" x14ac:dyDescent="0.25">
      <c r="A16" s="194">
        <v>11</v>
      </c>
      <c r="B16" s="192" t="s">
        <v>18</v>
      </c>
      <c r="C16" s="197" t="s">
        <v>31</v>
      </c>
      <c r="D16" s="198">
        <v>27</v>
      </c>
      <c r="E16" s="198">
        <v>0</v>
      </c>
      <c r="F16" s="198">
        <v>14</v>
      </c>
      <c r="G16" s="198" t="s">
        <v>31</v>
      </c>
      <c r="H16" s="198" t="s">
        <v>31</v>
      </c>
      <c r="I16" s="198">
        <v>25</v>
      </c>
      <c r="J16" s="198" t="s">
        <v>31</v>
      </c>
      <c r="K16" s="192" t="s">
        <v>31</v>
      </c>
      <c r="L16" s="192" t="s">
        <v>31</v>
      </c>
      <c r="M16" s="192">
        <v>66</v>
      </c>
      <c r="N16" s="192"/>
    </row>
    <row r="17" spans="1:14" x14ac:dyDescent="0.25">
      <c r="A17" s="192">
        <v>12</v>
      </c>
      <c r="B17" s="192" t="s">
        <v>19</v>
      </c>
      <c r="C17" s="197">
        <v>12</v>
      </c>
      <c r="D17" s="198" t="s">
        <v>31</v>
      </c>
      <c r="E17" s="198" t="s">
        <v>31</v>
      </c>
      <c r="F17" s="198" t="s">
        <v>31</v>
      </c>
      <c r="G17" s="198">
        <v>23</v>
      </c>
      <c r="H17" s="198" t="s">
        <v>31</v>
      </c>
      <c r="I17" s="198" t="s">
        <v>31</v>
      </c>
      <c r="J17" s="198" t="s">
        <v>31</v>
      </c>
      <c r="K17" s="192" t="s">
        <v>31</v>
      </c>
      <c r="L17" s="192">
        <v>11</v>
      </c>
      <c r="M17" s="192">
        <v>46</v>
      </c>
      <c r="N17" s="192"/>
    </row>
    <row r="18" spans="1:14" x14ac:dyDescent="0.25">
      <c r="A18" s="194">
        <v>13</v>
      </c>
      <c r="B18" s="192" t="s">
        <v>20</v>
      </c>
      <c r="C18" s="197" t="s">
        <v>31</v>
      </c>
      <c r="D18" s="198">
        <v>28</v>
      </c>
      <c r="E18" s="198">
        <v>5</v>
      </c>
      <c r="F18" s="198">
        <v>1</v>
      </c>
      <c r="G18" s="198" t="s">
        <v>31</v>
      </c>
      <c r="H18" s="198" t="s">
        <v>31</v>
      </c>
      <c r="I18" s="198" t="s">
        <v>31</v>
      </c>
      <c r="J18" s="198">
        <v>3</v>
      </c>
      <c r="K18" s="192" t="s">
        <v>31</v>
      </c>
      <c r="L18" s="192" t="s">
        <v>31</v>
      </c>
      <c r="M18" s="192">
        <v>37</v>
      </c>
      <c r="N18" s="192"/>
    </row>
    <row r="19" spans="1:14" x14ac:dyDescent="0.25">
      <c r="A19" s="192">
        <v>14</v>
      </c>
      <c r="B19" s="192" t="s">
        <v>202</v>
      </c>
      <c r="C19" s="197">
        <v>13</v>
      </c>
      <c r="D19" s="198" t="s">
        <v>31</v>
      </c>
      <c r="E19" s="198">
        <v>4</v>
      </c>
      <c r="F19" s="198">
        <v>9</v>
      </c>
      <c r="G19" s="198" t="s">
        <v>31</v>
      </c>
      <c r="H19" s="198" t="s">
        <v>31</v>
      </c>
      <c r="I19" s="198" t="s">
        <v>31</v>
      </c>
      <c r="J19" s="198">
        <v>4</v>
      </c>
      <c r="K19" s="192" t="s">
        <v>31</v>
      </c>
      <c r="L19" s="192" t="s">
        <v>31</v>
      </c>
      <c r="M19" s="192">
        <v>30</v>
      </c>
      <c r="N19" s="192"/>
    </row>
    <row r="20" spans="1:14" x14ac:dyDescent="0.25">
      <c r="A20" s="194">
        <v>15</v>
      </c>
      <c r="B20" s="192" t="s">
        <v>21</v>
      </c>
      <c r="C20" s="197" t="s">
        <v>31</v>
      </c>
      <c r="D20" s="198" t="s">
        <v>31</v>
      </c>
      <c r="E20" s="198" t="s">
        <v>31</v>
      </c>
      <c r="F20" s="198" t="s">
        <v>31</v>
      </c>
      <c r="G20" s="198" t="s">
        <v>31</v>
      </c>
      <c r="H20" s="198" t="s">
        <v>31</v>
      </c>
      <c r="I20" s="198" t="s">
        <v>31</v>
      </c>
      <c r="J20" s="198" t="s">
        <v>31</v>
      </c>
      <c r="K20" s="192">
        <v>18</v>
      </c>
      <c r="L20" s="192">
        <v>9</v>
      </c>
      <c r="M20" s="192">
        <v>27</v>
      </c>
      <c r="N20" s="192"/>
    </row>
    <row r="21" spans="1:14" x14ac:dyDescent="0.25">
      <c r="A21" s="192">
        <v>16</v>
      </c>
      <c r="B21" s="192" t="s">
        <v>258</v>
      </c>
      <c r="C21" s="197" t="s">
        <v>31</v>
      </c>
      <c r="D21" s="198" t="s">
        <v>31</v>
      </c>
      <c r="E21" s="198">
        <v>6</v>
      </c>
      <c r="F21" s="198">
        <v>0</v>
      </c>
      <c r="G21" s="198" t="s">
        <v>31</v>
      </c>
      <c r="H21" s="198" t="s">
        <v>31</v>
      </c>
      <c r="I21" s="198">
        <v>21</v>
      </c>
      <c r="J21" s="198" t="s">
        <v>31</v>
      </c>
      <c r="K21" s="192" t="s">
        <v>31</v>
      </c>
      <c r="L21" s="192" t="s">
        <v>31</v>
      </c>
      <c r="M21" s="192">
        <v>27</v>
      </c>
      <c r="N21" s="192"/>
    </row>
    <row r="22" spans="1:14" x14ac:dyDescent="0.25">
      <c r="A22" s="194">
        <v>17</v>
      </c>
      <c r="B22" s="192" t="s">
        <v>22</v>
      </c>
      <c r="C22" s="197">
        <v>3</v>
      </c>
      <c r="D22" s="198">
        <v>7</v>
      </c>
      <c r="E22" s="198" t="s">
        <v>31</v>
      </c>
      <c r="F22" s="198" t="s">
        <v>31</v>
      </c>
      <c r="G22" s="198">
        <v>15</v>
      </c>
      <c r="H22" s="198" t="s">
        <v>31</v>
      </c>
      <c r="I22" s="198" t="s">
        <v>31</v>
      </c>
      <c r="J22" s="198" t="s">
        <v>31</v>
      </c>
      <c r="K22" s="192" t="s">
        <v>31</v>
      </c>
      <c r="L22" s="192" t="s">
        <v>31</v>
      </c>
      <c r="M22" s="192">
        <v>25</v>
      </c>
      <c r="N22" s="192"/>
    </row>
    <row r="23" spans="1:14" x14ac:dyDescent="0.25">
      <c r="A23" s="192">
        <v>18</v>
      </c>
      <c r="B23" s="192" t="s">
        <v>259</v>
      </c>
      <c r="C23" s="197" t="s">
        <v>31</v>
      </c>
      <c r="D23" s="198">
        <v>21</v>
      </c>
      <c r="E23" s="198">
        <v>0</v>
      </c>
      <c r="F23" s="198">
        <v>0</v>
      </c>
      <c r="G23" s="198" t="s">
        <v>31</v>
      </c>
      <c r="H23" s="198" t="s">
        <v>31</v>
      </c>
      <c r="I23" s="198" t="s">
        <v>31</v>
      </c>
      <c r="J23" s="198" t="s">
        <v>31</v>
      </c>
      <c r="K23" s="192" t="s">
        <v>31</v>
      </c>
      <c r="L23" s="192" t="s">
        <v>31</v>
      </c>
      <c r="M23" s="192">
        <v>21</v>
      </c>
      <c r="N23" s="192"/>
    </row>
    <row r="24" spans="1:14" x14ac:dyDescent="0.25">
      <c r="A24" s="194">
        <v>19</v>
      </c>
      <c r="B24" s="192" t="s">
        <v>23</v>
      </c>
      <c r="C24" s="197" t="s">
        <v>31</v>
      </c>
      <c r="D24" s="198" t="s">
        <v>31</v>
      </c>
      <c r="E24" s="198" t="s">
        <v>31</v>
      </c>
      <c r="F24" s="198" t="s">
        <v>31</v>
      </c>
      <c r="G24" s="198">
        <v>0</v>
      </c>
      <c r="H24" s="198" t="s">
        <v>31</v>
      </c>
      <c r="I24" s="198" t="s">
        <v>31</v>
      </c>
      <c r="J24" s="198" t="s">
        <v>31</v>
      </c>
      <c r="K24" s="192">
        <v>17</v>
      </c>
      <c r="L24" s="192">
        <v>1</v>
      </c>
      <c r="M24" s="192">
        <v>18</v>
      </c>
      <c r="N24" s="192"/>
    </row>
    <row r="25" spans="1:14" x14ac:dyDescent="0.25">
      <c r="A25" s="192">
        <v>20</v>
      </c>
      <c r="B25" s="192" t="s">
        <v>24</v>
      </c>
      <c r="C25" s="197" t="s">
        <v>31</v>
      </c>
      <c r="D25" s="198" t="s">
        <v>31</v>
      </c>
      <c r="E25" s="198" t="s">
        <v>31</v>
      </c>
      <c r="F25" s="198" t="s">
        <v>31</v>
      </c>
      <c r="G25" s="198" t="s">
        <v>31</v>
      </c>
      <c r="H25" s="198" t="s">
        <v>31</v>
      </c>
      <c r="I25" s="198" t="s">
        <v>31</v>
      </c>
      <c r="J25" s="198" t="s">
        <v>31</v>
      </c>
      <c r="K25" s="192">
        <v>17</v>
      </c>
      <c r="L25" s="192" t="s">
        <v>31</v>
      </c>
      <c r="M25" s="192">
        <v>17</v>
      </c>
      <c r="N25" s="192"/>
    </row>
    <row r="26" spans="1:14" x14ac:dyDescent="0.25">
      <c r="A26" s="194">
        <v>21</v>
      </c>
      <c r="B26" s="192" t="s">
        <v>260</v>
      </c>
      <c r="C26" s="197">
        <v>6</v>
      </c>
      <c r="D26" s="198" t="s">
        <v>31</v>
      </c>
      <c r="E26" s="198" t="s">
        <v>31</v>
      </c>
      <c r="F26" s="198" t="s">
        <v>31</v>
      </c>
      <c r="G26" s="198" t="s">
        <v>31</v>
      </c>
      <c r="H26" s="198" t="s">
        <v>31</v>
      </c>
      <c r="I26" s="198" t="s">
        <v>31</v>
      </c>
      <c r="J26" s="198" t="s">
        <v>31</v>
      </c>
      <c r="K26" s="192">
        <v>9</v>
      </c>
      <c r="L26" s="192">
        <v>0</v>
      </c>
      <c r="M26" s="192">
        <v>15</v>
      </c>
      <c r="N26" s="192"/>
    </row>
    <row r="27" spans="1:14" x14ac:dyDescent="0.25">
      <c r="A27" s="192">
        <v>22</v>
      </c>
      <c r="B27" s="195" t="s">
        <v>261</v>
      </c>
      <c r="C27" s="198" t="s">
        <v>31</v>
      </c>
      <c r="D27" s="198" t="s">
        <v>31</v>
      </c>
      <c r="E27" s="198" t="s">
        <v>31</v>
      </c>
      <c r="F27" s="198" t="s">
        <v>31</v>
      </c>
      <c r="G27" s="198" t="s">
        <v>31</v>
      </c>
      <c r="H27" s="198" t="s">
        <v>31</v>
      </c>
      <c r="I27" s="198" t="s">
        <v>31</v>
      </c>
      <c r="J27" s="198" t="s">
        <v>31</v>
      </c>
      <c r="K27" s="192">
        <v>0</v>
      </c>
      <c r="L27" s="192">
        <v>12</v>
      </c>
      <c r="M27" s="192">
        <v>12</v>
      </c>
      <c r="N27" s="192"/>
    </row>
    <row r="28" spans="1:14" x14ac:dyDescent="0.25">
      <c r="A28" s="194">
        <v>23</v>
      </c>
      <c r="B28" s="195" t="s">
        <v>25</v>
      </c>
      <c r="C28" s="198" t="s">
        <v>31</v>
      </c>
      <c r="D28" s="198" t="s">
        <v>31</v>
      </c>
      <c r="E28" s="198">
        <v>0</v>
      </c>
      <c r="F28" s="198">
        <v>3</v>
      </c>
      <c r="G28" s="198" t="s">
        <v>31</v>
      </c>
      <c r="H28" s="198" t="s">
        <v>31</v>
      </c>
      <c r="I28" s="198" t="s">
        <v>31</v>
      </c>
      <c r="J28" s="198">
        <v>7</v>
      </c>
      <c r="K28" s="192" t="s">
        <v>31</v>
      </c>
      <c r="L28" s="192" t="s">
        <v>31</v>
      </c>
      <c r="M28" s="192">
        <v>10</v>
      </c>
      <c r="N28" s="192"/>
    </row>
    <row r="29" spans="1:14" x14ac:dyDescent="0.25">
      <c r="A29" s="192">
        <v>24</v>
      </c>
      <c r="B29" s="195" t="s">
        <v>35</v>
      </c>
      <c r="C29" s="198" t="s">
        <v>31</v>
      </c>
      <c r="D29" s="198" t="s">
        <v>31</v>
      </c>
      <c r="E29" s="198" t="s">
        <v>31</v>
      </c>
      <c r="F29" s="198" t="s">
        <v>31</v>
      </c>
      <c r="G29" s="198">
        <v>6</v>
      </c>
      <c r="H29" s="198" t="s">
        <v>31</v>
      </c>
      <c r="I29" s="198" t="s">
        <v>31</v>
      </c>
      <c r="J29" s="198" t="s">
        <v>31</v>
      </c>
      <c r="K29" s="192">
        <v>4</v>
      </c>
      <c r="L29" s="192" t="s">
        <v>31</v>
      </c>
      <c r="M29" s="192">
        <v>10</v>
      </c>
      <c r="N29" s="192"/>
    </row>
    <row r="30" spans="1:14" x14ac:dyDescent="0.25">
      <c r="A30" s="194">
        <v>25</v>
      </c>
      <c r="B30" s="195" t="s">
        <v>262</v>
      </c>
      <c r="C30" s="198" t="s">
        <v>31</v>
      </c>
      <c r="D30" s="198">
        <v>2</v>
      </c>
      <c r="E30" s="198">
        <v>0</v>
      </c>
      <c r="F30" s="198">
        <v>0</v>
      </c>
      <c r="G30" s="198" t="s">
        <v>31</v>
      </c>
      <c r="H30" s="198" t="s">
        <v>31</v>
      </c>
      <c r="I30" s="198">
        <v>7</v>
      </c>
      <c r="J30" s="198" t="s">
        <v>31</v>
      </c>
      <c r="K30" s="192" t="s">
        <v>31</v>
      </c>
      <c r="L30" s="192" t="s">
        <v>31</v>
      </c>
      <c r="M30" s="192">
        <v>9</v>
      </c>
      <c r="N30" s="192"/>
    </row>
    <row r="31" spans="1:14" x14ac:dyDescent="0.25">
      <c r="A31" s="192">
        <v>26</v>
      </c>
      <c r="B31" s="195" t="s">
        <v>263</v>
      </c>
      <c r="C31" s="198" t="s">
        <v>31</v>
      </c>
      <c r="D31" s="198" t="s">
        <v>31</v>
      </c>
      <c r="E31" s="198" t="s">
        <v>31</v>
      </c>
      <c r="F31" s="198" t="s">
        <v>31</v>
      </c>
      <c r="G31" s="198" t="s">
        <v>31</v>
      </c>
      <c r="H31" s="198" t="s">
        <v>31</v>
      </c>
      <c r="I31" s="198" t="s">
        <v>31</v>
      </c>
      <c r="J31" s="198" t="s">
        <v>31</v>
      </c>
      <c r="K31" s="192" t="s">
        <v>31</v>
      </c>
      <c r="L31" s="192">
        <v>9</v>
      </c>
      <c r="M31" s="192">
        <v>9</v>
      </c>
      <c r="N31" s="192"/>
    </row>
    <row r="32" spans="1:14" x14ac:dyDescent="0.25">
      <c r="A32" s="194">
        <v>27</v>
      </c>
      <c r="B32" s="195" t="s">
        <v>264</v>
      </c>
      <c r="C32" s="198" t="s">
        <v>31</v>
      </c>
      <c r="D32" s="198" t="s">
        <v>31</v>
      </c>
      <c r="E32" s="198" t="s">
        <v>31</v>
      </c>
      <c r="F32" s="198" t="s">
        <v>31</v>
      </c>
      <c r="G32" s="198" t="s">
        <v>31</v>
      </c>
      <c r="H32" s="198" t="s">
        <v>31</v>
      </c>
      <c r="I32" s="198" t="s">
        <v>31</v>
      </c>
      <c r="J32" s="198" t="s">
        <v>31</v>
      </c>
      <c r="K32" s="192" t="s">
        <v>31</v>
      </c>
      <c r="L32" s="192" t="s">
        <v>31</v>
      </c>
      <c r="M32" s="192">
        <v>0</v>
      </c>
      <c r="N32" s="192"/>
    </row>
    <row r="33" spans="1:14" x14ac:dyDescent="0.25">
      <c r="A33" s="192">
        <v>28</v>
      </c>
      <c r="B33" s="195" t="s">
        <v>212</v>
      </c>
      <c r="C33" s="198" t="s">
        <v>31</v>
      </c>
      <c r="D33" s="198" t="s">
        <v>31</v>
      </c>
      <c r="E33" s="198">
        <v>8</v>
      </c>
      <c r="F33" s="198" t="s">
        <v>31</v>
      </c>
      <c r="G33" s="198" t="s">
        <v>31</v>
      </c>
      <c r="H33" s="198" t="s">
        <v>31</v>
      </c>
      <c r="I33" s="198" t="s">
        <v>31</v>
      </c>
      <c r="J33" s="198" t="s">
        <v>31</v>
      </c>
      <c r="K33" s="192" t="s">
        <v>31</v>
      </c>
      <c r="L33" s="192" t="s">
        <v>31</v>
      </c>
      <c r="M33" s="192">
        <v>8</v>
      </c>
      <c r="N33" s="192"/>
    </row>
    <row r="34" spans="1:14" x14ac:dyDescent="0.25">
      <c r="A34" s="194">
        <v>29</v>
      </c>
      <c r="B34" s="195" t="s">
        <v>265</v>
      </c>
      <c r="C34" s="198" t="s">
        <v>31</v>
      </c>
      <c r="D34" s="198" t="s">
        <v>31</v>
      </c>
      <c r="E34" s="198" t="s">
        <v>31</v>
      </c>
      <c r="F34" s="198" t="s">
        <v>31</v>
      </c>
      <c r="G34" s="198" t="s">
        <v>31</v>
      </c>
      <c r="H34" s="198" t="s">
        <v>31</v>
      </c>
      <c r="I34" s="198" t="s">
        <v>31</v>
      </c>
      <c r="J34" s="198" t="s">
        <v>31</v>
      </c>
      <c r="K34" s="192" t="s">
        <v>31</v>
      </c>
      <c r="L34" s="192" t="s">
        <v>31</v>
      </c>
      <c r="M34" s="192">
        <v>0</v>
      </c>
      <c r="N34" s="192"/>
    </row>
    <row r="35" spans="1:14" x14ac:dyDescent="0.25">
      <c r="A35" s="192">
        <v>30</v>
      </c>
      <c r="B35" s="195" t="s">
        <v>266</v>
      </c>
      <c r="C35" s="198" t="s">
        <v>31</v>
      </c>
      <c r="D35" s="198" t="s">
        <v>31</v>
      </c>
      <c r="E35" s="198" t="s">
        <v>31</v>
      </c>
      <c r="F35" s="198" t="s">
        <v>267</v>
      </c>
      <c r="G35" s="198" t="s">
        <v>31</v>
      </c>
      <c r="H35" s="198" t="s">
        <v>31</v>
      </c>
      <c r="I35" s="198" t="s">
        <v>31</v>
      </c>
      <c r="J35" s="198" t="s">
        <v>31</v>
      </c>
      <c r="K35" s="192" t="s">
        <v>31</v>
      </c>
      <c r="L35" s="192" t="s">
        <v>31</v>
      </c>
      <c r="M35" s="192">
        <v>0</v>
      </c>
      <c r="N35" s="192"/>
    </row>
    <row r="36" spans="1:14" x14ac:dyDescent="0.25">
      <c r="A36" s="194">
        <v>31</v>
      </c>
      <c r="B36" s="195" t="s">
        <v>268</v>
      </c>
      <c r="C36" s="198" t="s">
        <v>31</v>
      </c>
      <c r="D36" s="198" t="s">
        <v>31</v>
      </c>
      <c r="E36" s="198" t="s">
        <v>31</v>
      </c>
      <c r="F36" s="198" t="s">
        <v>31</v>
      </c>
      <c r="G36" s="198">
        <v>5</v>
      </c>
      <c r="H36" s="198" t="s">
        <v>31</v>
      </c>
      <c r="I36" s="198" t="s">
        <v>31</v>
      </c>
      <c r="J36" s="198" t="s">
        <v>31</v>
      </c>
      <c r="K36" s="192">
        <v>0</v>
      </c>
      <c r="L36" s="192" t="s">
        <v>31</v>
      </c>
      <c r="M36" s="192">
        <v>5</v>
      </c>
      <c r="N36" s="192"/>
    </row>
    <row r="37" spans="1:14" x14ac:dyDescent="0.25">
      <c r="A37" s="192">
        <v>32</v>
      </c>
      <c r="B37" s="195" t="s">
        <v>26</v>
      </c>
      <c r="C37" s="198" t="s">
        <v>31</v>
      </c>
      <c r="D37" s="198" t="s">
        <v>31</v>
      </c>
      <c r="E37" s="198" t="s">
        <v>31</v>
      </c>
      <c r="F37" s="198" t="s">
        <v>31</v>
      </c>
      <c r="G37" s="198" t="s">
        <v>31</v>
      </c>
      <c r="H37" s="198" t="s">
        <v>31</v>
      </c>
      <c r="I37" s="198" t="s">
        <v>31</v>
      </c>
      <c r="J37" s="198">
        <v>5</v>
      </c>
      <c r="K37" s="192" t="s">
        <v>31</v>
      </c>
      <c r="L37" s="192" t="s">
        <v>31</v>
      </c>
      <c r="M37" s="192">
        <v>5</v>
      </c>
      <c r="N37" s="192"/>
    </row>
    <row r="38" spans="1:14" x14ac:dyDescent="0.25">
      <c r="A38" s="194">
        <v>33</v>
      </c>
      <c r="B38" s="195" t="s">
        <v>27</v>
      </c>
      <c r="C38" s="198" t="s">
        <v>31</v>
      </c>
      <c r="D38" s="198" t="s">
        <v>31</v>
      </c>
      <c r="E38" s="198" t="s">
        <v>31</v>
      </c>
      <c r="F38" s="198">
        <v>5</v>
      </c>
      <c r="G38" s="198" t="s">
        <v>31</v>
      </c>
      <c r="H38" s="198" t="s">
        <v>31</v>
      </c>
      <c r="I38" s="198" t="s">
        <v>31</v>
      </c>
      <c r="J38" s="198" t="s">
        <v>31</v>
      </c>
      <c r="K38" s="192" t="s">
        <v>31</v>
      </c>
      <c r="L38" s="192" t="s">
        <v>31</v>
      </c>
      <c r="M38" s="192">
        <v>5</v>
      </c>
      <c r="N38" s="192"/>
    </row>
    <row r="39" spans="1:14" x14ac:dyDescent="0.25">
      <c r="A39" s="192">
        <v>34</v>
      </c>
      <c r="B39" s="195" t="s">
        <v>269</v>
      </c>
      <c r="C39" s="198" t="s">
        <v>31</v>
      </c>
      <c r="D39" s="198" t="s">
        <v>31</v>
      </c>
      <c r="E39" s="198" t="s">
        <v>31</v>
      </c>
      <c r="F39" s="198" t="s">
        <v>31</v>
      </c>
      <c r="G39" s="198" t="s">
        <v>31</v>
      </c>
      <c r="H39" s="198" t="s">
        <v>31</v>
      </c>
      <c r="I39" s="198" t="s">
        <v>31</v>
      </c>
      <c r="J39" s="198" t="s">
        <v>31</v>
      </c>
      <c r="K39" s="192" t="s">
        <v>31</v>
      </c>
      <c r="L39" s="192" t="s">
        <v>31</v>
      </c>
      <c r="M39" s="192">
        <v>0</v>
      </c>
      <c r="N39" s="192"/>
    </row>
    <row r="40" spans="1:14" x14ac:dyDescent="0.25">
      <c r="A40" s="194">
        <v>35</v>
      </c>
      <c r="B40" s="195" t="s">
        <v>28</v>
      </c>
      <c r="C40" s="198" t="s">
        <v>31</v>
      </c>
      <c r="D40" s="198" t="s">
        <v>31</v>
      </c>
      <c r="E40" s="198" t="s">
        <v>31</v>
      </c>
      <c r="F40" s="198" t="s">
        <v>31</v>
      </c>
      <c r="G40" s="198" t="s">
        <v>31</v>
      </c>
      <c r="H40" s="198" t="s">
        <v>31</v>
      </c>
      <c r="I40" s="198" t="s">
        <v>31</v>
      </c>
      <c r="J40" s="198" t="s">
        <v>31</v>
      </c>
      <c r="K40" s="192" t="s">
        <v>31</v>
      </c>
      <c r="L40" s="192" t="s">
        <v>31</v>
      </c>
      <c r="M40" s="192">
        <v>0</v>
      </c>
      <c r="N40" s="192"/>
    </row>
    <row r="41" spans="1:14" x14ac:dyDescent="0.25">
      <c r="A41" s="192">
        <v>36</v>
      </c>
      <c r="B41" s="195" t="s">
        <v>270</v>
      </c>
      <c r="C41" s="198" t="s">
        <v>31</v>
      </c>
      <c r="D41" s="198" t="s">
        <v>31</v>
      </c>
      <c r="E41" s="198">
        <v>3</v>
      </c>
      <c r="F41" s="198" t="s">
        <v>31</v>
      </c>
      <c r="G41" s="198" t="s">
        <v>31</v>
      </c>
      <c r="H41" s="198" t="s">
        <v>31</v>
      </c>
      <c r="I41" s="198" t="s">
        <v>31</v>
      </c>
      <c r="J41" s="198" t="s">
        <v>31</v>
      </c>
      <c r="K41" s="192" t="s">
        <v>31</v>
      </c>
      <c r="L41" s="192" t="s">
        <v>31</v>
      </c>
      <c r="M41" s="192">
        <v>3</v>
      </c>
      <c r="N41" s="192"/>
    </row>
    <row r="42" spans="1:14" x14ac:dyDescent="0.25">
      <c r="A42" s="194">
        <v>37</v>
      </c>
      <c r="B42" s="195" t="s">
        <v>271</v>
      </c>
      <c r="C42" s="198" t="s">
        <v>31</v>
      </c>
      <c r="D42" s="198" t="s">
        <v>31</v>
      </c>
      <c r="E42" s="198">
        <v>3</v>
      </c>
      <c r="F42" s="198" t="s">
        <v>31</v>
      </c>
      <c r="G42" s="198" t="s">
        <v>31</v>
      </c>
      <c r="H42" s="198" t="s">
        <v>31</v>
      </c>
      <c r="I42" s="198" t="s">
        <v>31</v>
      </c>
      <c r="J42" s="198" t="s">
        <v>31</v>
      </c>
      <c r="K42" s="192" t="s">
        <v>31</v>
      </c>
      <c r="L42" s="192" t="s">
        <v>31</v>
      </c>
      <c r="M42" s="192">
        <v>3</v>
      </c>
      <c r="N42" s="192"/>
    </row>
    <row r="43" spans="1:14" x14ac:dyDescent="0.25">
      <c r="A43" s="192">
        <v>38</v>
      </c>
      <c r="B43" s="195" t="s">
        <v>272</v>
      </c>
      <c r="C43" s="198" t="s">
        <v>31</v>
      </c>
      <c r="D43" s="198" t="s">
        <v>31</v>
      </c>
      <c r="E43" s="198" t="s">
        <v>31</v>
      </c>
      <c r="F43" s="198" t="s">
        <v>31</v>
      </c>
      <c r="G43" s="198" t="s">
        <v>31</v>
      </c>
      <c r="H43" s="198" t="s">
        <v>31</v>
      </c>
      <c r="I43" s="198" t="s">
        <v>31</v>
      </c>
      <c r="J43" s="198" t="s">
        <v>31</v>
      </c>
      <c r="K43" s="192" t="s">
        <v>31</v>
      </c>
      <c r="L43" s="192" t="s">
        <v>31</v>
      </c>
      <c r="M43" s="192">
        <v>0</v>
      </c>
      <c r="N43" s="192"/>
    </row>
    <row r="44" spans="1:14" x14ac:dyDescent="0.25">
      <c r="A44" s="194">
        <v>39</v>
      </c>
      <c r="B44" s="195" t="s">
        <v>273</v>
      </c>
      <c r="C44" s="198" t="s">
        <v>31</v>
      </c>
      <c r="D44" s="198" t="s">
        <v>31</v>
      </c>
      <c r="E44" s="198">
        <v>0</v>
      </c>
      <c r="F44" s="198">
        <v>0</v>
      </c>
      <c r="G44" s="198" t="s">
        <v>31</v>
      </c>
      <c r="H44" s="198" t="s">
        <v>31</v>
      </c>
      <c r="I44" s="198">
        <v>2</v>
      </c>
      <c r="J44" s="198" t="s">
        <v>31</v>
      </c>
      <c r="K44" s="192" t="s">
        <v>31</v>
      </c>
      <c r="L44" s="192" t="s">
        <v>31</v>
      </c>
      <c r="M44" s="192">
        <v>2</v>
      </c>
      <c r="N44" s="192"/>
    </row>
    <row r="45" spans="1:14" x14ac:dyDescent="0.25">
      <c r="A45" s="192">
        <v>40</v>
      </c>
      <c r="B45" s="195" t="s">
        <v>29</v>
      </c>
      <c r="C45" s="198" t="s">
        <v>31</v>
      </c>
      <c r="D45" s="198" t="s">
        <v>31</v>
      </c>
      <c r="E45" s="198" t="s">
        <v>31</v>
      </c>
      <c r="F45" s="198" t="s">
        <v>31</v>
      </c>
      <c r="G45" s="198">
        <v>2</v>
      </c>
      <c r="H45" s="198" t="s">
        <v>31</v>
      </c>
      <c r="I45" s="198" t="s">
        <v>31</v>
      </c>
      <c r="J45" s="198" t="s">
        <v>31</v>
      </c>
      <c r="K45" s="192">
        <v>0</v>
      </c>
      <c r="L45" s="192" t="s">
        <v>31</v>
      </c>
      <c r="M45" s="192">
        <v>2</v>
      </c>
      <c r="N45" s="192"/>
    </row>
    <row r="46" spans="1:14" x14ac:dyDescent="0.25">
      <c r="A46" s="194">
        <v>41</v>
      </c>
      <c r="B46" s="195" t="s">
        <v>208</v>
      </c>
      <c r="C46" s="198" t="s">
        <v>31</v>
      </c>
      <c r="D46" s="198" t="s">
        <v>31</v>
      </c>
      <c r="E46" s="198" t="s">
        <v>31</v>
      </c>
      <c r="F46" s="198" t="s">
        <v>31</v>
      </c>
      <c r="G46" s="198" t="s">
        <v>31</v>
      </c>
      <c r="H46" s="198" t="s">
        <v>31</v>
      </c>
      <c r="I46" s="198" t="s">
        <v>31</v>
      </c>
      <c r="J46" s="198" t="s">
        <v>31</v>
      </c>
      <c r="K46" s="192" t="s">
        <v>31</v>
      </c>
      <c r="L46" s="192" t="s">
        <v>31</v>
      </c>
      <c r="M46" s="192">
        <v>0</v>
      </c>
      <c r="N46" s="192"/>
    </row>
    <row r="47" spans="1:14" x14ac:dyDescent="0.25">
      <c r="A47" s="192">
        <v>42</v>
      </c>
      <c r="B47" s="195" t="s">
        <v>30</v>
      </c>
      <c r="C47" s="198" t="s">
        <v>31</v>
      </c>
      <c r="D47" s="198" t="s">
        <v>31</v>
      </c>
      <c r="E47" s="198" t="s">
        <v>31</v>
      </c>
      <c r="F47" s="198" t="s">
        <v>31</v>
      </c>
      <c r="G47" s="198">
        <v>0</v>
      </c>
      <c r="H47" s="198" t="s">
        <v>31</v>
      </c>
      <c r="I47" s="198" t="s">
        <v>31</v>
      </c>
      <c r="J47" s="198" t="s">
        <v>31</v>
      </c>
      <c r="K47" s="192">
        <v>0</v>
      </c>
      <c r="L47" s="192" t="s">
        <v>31</v>
      </c>
      <c r="M47" s="192">
        <v>0</v>
      </c>
      <c r="N47" s="192"/>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Rules</vt:lpstr>
      <vt:lpstr>Who was Mr Rosley</vt:lpstr>
      <vt:lpstr>2010</vt:lpstr>
      <vt:lpstr>2011</vt:lpstr>
      <vt:lpstr>2012</vt:lpstr>
      <vt:lpstr>2013</vt:lpstr>
      <vt:lpstr>2014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Jem Pearce</dc:creator>
  <cp:lastModifiedBy>Jem Pearce</cp:lastModifiedBy>
  <cp:lastPrinted>2015-12-02T07:38:31Z</cp:lastPrinted>
  <dcterms:created xsi:type="dcterms:W3CDTF">2014-11-19T22:48:50Z</dcterms:created>
  <dcterms:modified xsi:type="dcterms:W3CDTF">2015-12-02T07:39:48Z</dcterms:modified>
</cp:coreProperties>
</file>